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RJ Morais Engenharia e Empreendimentos\Clientes\A138 - PREFEITURA DE CEDRO DO ABAETÉ\PACOTE 2023\SERVIÇOS\CEMITÉRIO\PLANILHA ORÇAMENTÁRIA\"/>
    </mc:Choice>
  </mc:AlternateContent>
  <xr:revisionPtr revIDLastSave="0" documentId="13_ncr:1_{8D38F35A-5F87-4E5D-8417-5E5750C50E54}" xr6:coauthVersionLast="47" xr6:coauthVersionMax="47" xr10:uidLastSave="{00000000-0000-0000-0000-000000000000}"/>
  <bookViews>
    <workbookView xWindow="-120" yWindow="-120" windowWidth="20730" windowHeight="11160" xr2:uid="{00000000-000D-0000-FFFF-FFFF00000000}"/>
  </bookViews>
  <sheets>
    <sheet name="Planilha" sheetId="1" r:id="rId1"/>
    <sheet name="memória de cálculo" sheetId="4" r:id="rId2"/>
    <sheet name="cronograma" sheetId="2" r:id="rId3"/>
    <sheet name="BDI" sheetId="5" r:id="rId4"/>
  </sheets>
  <externalReferences>
    <externalReference r:id="rId5"/>
  </externalReferences>
  <definedNames>
    <definedName name="_xlnm.Print_Area" localSheetId="3">BDI!$A$1:$I$27</definedName>
    <definedName name="_xlnm.Print_Area" localSheetId="2">cronograma!$A$1:$O$30</definedName>
    <definedName name="_xlnm.Print_Area" localSheetId="0">Planilha!$A$1:$J$181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3" i="2" l="1"/>
  <c r="M23" i="2"/>
  <c r="J44" i="4"/>
  <c r="J8" i="1"/>
  <c r="H8" i="1"/>
  <c r="J43" i="4"/>
  <c r="J42" i="4"/>
  <c r="J15" i="4"/>
  <c r="F15" i="1" s="1"/>
  <c r="J14" i="4"/>
  <c r="F14" i="1" s="1"/>
  <c r="E15" i="4"/>
  <c r="D15" i="4"/>
  <c r="C15" i="4"/>
  <c r="B15" i="4"/>
  <c r="A15" i="4"/>
  <c r="E14" i="4"/>
  <c r="D14" i="4"/>
  <c r="C14" i="4"/>
  <c r="B14" i="4"/>
  <c r="A14" i="4"/>
  <c r="F13" i="1"/>
  <c r="H14" i="1" l="1"/>
  <c r="H15" i="1"/>
  <c r="J37" i="4"/>
  <c r="J169" i="4"/>
  <c r="F169" i="1" s="1"/>
  <c r="J129" i="4"/>
  <c r="B22" i="2" l="1"/>
  <c r="N22" i="2"/>
  <c r="F161" i="1"/>
  <c r="F160" i="1"/>
  <c r="F159" i="1"/>
  <c r="F158" i="1"/>
  <c r="F156" i="1"/>
  <c r="F155" i="1"/>
  <c r="F153" i="1"/>
  <c r="F152" i="1"/>
  <c r="F151" i="1"/>
  <c r="F129" i="1"/>
  <c r="J174" i="4"/>
  <c r="F174" i="1" s="1"/>
  <c r="J173" i="4"/>
  <c r="F173" i="1" s="1"/>
  <c r="J172" i="4"/>
  <c r="F172" i="1" s="1"/>
  <c r="J171" i="4"/>
  <c r="F171" i="1" s="1"/>
  <c r="J168" i="4"/>
  <c r="F168" i="1" s="1"/>
  <c r="J166" i="4"/>
  <c r="F166" i="1" s="1"/>
  <c r="J165" i="4"/>
  <c r="F165" i="1" s="1"/>
  <c r="J164" i="4"/>
  <c r="F164" i="1" s="1"/>
  <c r="J148" i="4"/>
  <c r="F148" i="1" s="1"/>
  <c r="J147" i="4"/>
  <c r="F147" i="1" s="1"/>
  <c r="J146" i="4"/>
  <c r="F146" i="1" s="1"/>
  <c r="J145" i="4"/>
  <c r="F145" i="1" s="1"/>
  <c r="J143" i="4"/>
  <c r="F143" i="1" s="1"/>
  <c r="J142" i="4"/>
  <c r="F142" i="1" s="1"/>
  <c r="J140" i="4"/>
  <c r="F140" i="1" s="1"/>
  <c r="J139" i="4"/>
  <c r="F139" i="1" s="1"/>
  <c r="J138" i="4"/>
  <c r="F138" i="1" s="1"/>
  <c r="J135" i="4"/>
  <c r="F135" i="1" s="1"/>
  <c r="J134" i="4"/>
  <c r="F134" i="1" s="1"/>
  <c r="J133" i="4"/>
  <c r="F133" i="1" s="1"/>
  <c r="J132" i="4"/>
  <c r="F132" i="1" s="1"/>
  <c r="J131" i="4"/>
  <c r="F131" i="1" s="1"/>
  <c r="J128" i="4"/>
  <c r="F128" i="1" s="1"/>
  <c r="J126" i="4"/>
  <c r="F126" i="1" s="1"/>
  <c r="E174" i="4" l="1"/>
  <c r="D174" i="4"/>
  <c r="C174" i="4"/>
  <c r="B174" i="4"/>
  <c r="A174" i="4"/>
  <c r="E173" i="4"/>
  <c r="D173" i="4"/>
  <c r="C173" i="4"/>
  <c r="B173" i="4"/>
  <c r="A173" i="4"/>
  <c r="E172" i="4"/>
  <c r="D172" i="4"/>
  <c r="C172" i="4"/>
  <c r="B172" i="4"/>
  <c r="A172" i="4"/>
  <c r="E171" i="4"/>
  <c r="D171" i="4"/>
  <c r="C171" i="4"/>
  <c r="B171" i="4"/>
  <c r="A171" i="4"/>
  <c r="B170" i="4"/>
  <c r="A170" i="4"/>
  <c r="E169" i="4"/>
  <c r="D169" i="4"/>
  <c r="C169" i="4"/>
  <c r="B169" i="4"/>
  <c r="A169" i="4"/>
  <c r="E168" i="4"/>
  <c r="D168" i="4"/>
  <c r="C168" i="4"/>
  <c r="B168" i="4"/>
  <c r="A168" i="4"/>
  <c r="B167" i="4"/>
  <c r="A167" i="4"/>
  <c r="E166" i="4"/>
  <c r="D166" i="4"/>
  <c r="C166" i="4"/>
  <c r="B166" i="4"/>
  <c r="A166" i="4"/>
  <c r="E165" i="4"/>
  <c r="D165" i="4"/>
  <c r="C165" i="4"/>
  <c r="B165" i="4"/>
  <c r="A165" i="4"/>
  <c r="E164" i="4"/>
  <c r="D164" i="4"/>
  <c r="C164" i="4"/>
  <c r="B164" i="4"/>
  <c r="A164" i="4"/>
  <c r="B163" i="4"/>
  <c r="A163" i="4"/>
  <c r="B162" i="4"/>
  <c r="A162" i="4"/>
  <c r="E161" i="4"/>
  <c r="D161" i="4"/>
  <c r="C161" i="4"/>
  <c r="B161" i="4"/>
  <c r="A161" i="4"/>
  <c r="E160" i="4"/>
  <c r="D160" i="4"/>
  <c r="C160" i="4"/>
  <c r="B160" i="4"/>
  <c r="A160" i="4"/>
  <c r="E159" i="4"/>
  <c r="D159" i="4"/>
  <c r="C159" i="4"/>
  <c r="B159" i="4"/>
  <c r="A159" i="4"/>
  <c r="E158" i="4"/>
  <c r="D158" i="4"/>
  <c r="C158" i="4"/>
  <c r="B158" i="4"/>
  <c r="A158" i="4"/>
  <c r="B157" i="4"/>
  <c r="A157" i="4"/>
  <c r="E156" i="4"/>
  <c r="D156" i="4"/>
  <c r="C156" i="4"/>
  <c r="B156" i="4"/>
  <c r="A156" i="4"/>
  <c r="E155" i="4"/>
  <c r="D155" i="4"/>
  <c r="C155" i="4"/>
  <c r="B155" i="4"/>
  <c r="A155" i="4"/>
  <c r="B154" i="4"/>
  <c r="A154" i="4"/>
  <c r="E153" i="4"/>
  <c r="D153" i="4"/>
  <c r="C153" i="4"/>
  <c r="B153" i="4"/>
  <c r="A153" i="4"/>
  <c r="E152" i="4"/>
  <c r="D152" i="4"/>
  <c r="C152" i="4"/>
  <c r="B152" i="4"/>
  <c r="A152" i="4"/>
  <c r="E151" i="4"/>
  <c r="D151" i="4"/>
  <c r="C151" i="4"/>
  <c r="B151" i="4"/>
  <c r="A151" i="4"/>
  <c r="B150" i="4"/>
  <c r="A150" i="4"/>
  <c r="B149" i="4"/>
  <c r="A149" i="4"/>
  <c r="E148" i="4"/>
  <c r="D148" i="4"/>
  <c r="C148" i="4"/>
  <c r="B148" i="4"/>
  <c r="A148" i="4"/>
  <c r="E147" i="4"/>
  <c r="D147" i="4"/>
  <c r="C147" i="4"/>
  <c r="B147" i="4"/>
  <c r="A147" i="4"/>
  <c r="E146" i="4"/>
  <c r="D146" i="4"/>
  <c r="C146" i="4"/>
  <c r="B146" i="4"/>
  <c r="A146" i="4"/>
  <c r="E145" i="4"/>
  <c r="D145" i="4"/>
  <c r="C145" i="4"/>
  <c r="B145" i="4"/>
  <c r="A145" i="4"/>
  <c r="B144" i="4"/>
  <c r="A144" i="4"/>
  <c r="E143" i="4"/>
  <c r="D143" i="4"/>
  <c r="C143" i="4"/>
  <c r="B143" i="4"/>
  <c r="A143" i="4"/>
  <c r="E142" i="4"/>
  <c r="D142" i="4"/>
  <c r="C142" i="4"/>
  <c r="B142" i="4"/>
  <c r="A142" i="4"/>
  <c r="B141" i="4"/>
  <c r="A141" i="4"/>
  <c r="E140" i="4"/>
  <c r="D140" i="4"/>
  <c r="C140" i="4"/>
  <c r="B140" i="4"/>
  <c r="A140" i="4"/>
  <c r="E139" i="4"/>
  <c r="D139" i="4"/>
  <c r="C139" i="4"/>
  <c r="B139" i="4"/>
  <c r="A139" i="4"/>
  <c r="E138" i="4"/>
  <c r="D138" i="4"/>
  <c r="C138" i="4"/>
  <c r="B138" i="4"/>
  <c r="A138" i="4"/>
  <c r="B137" i="4"/>
  <c r="A137" i="4"/>
  <c r="B136" i="4"/>
  <c r="A136" i="4"/>
  <c r="E135" i="4" l="1"/>
  <c r="D135" i="4"/>
  <c r="C135" i="4"/>
  <c r="B135" i="4"/>
  <c r="A135" i="4"/>
  <c r="E134" i="4"/>
  <c r="D134" i="4"/>
  <c r="C134" i="4"/>
  <c r="B134" i="4"/>
  <c r="A134" i="4"/>
  <c r="E133" i="4"/>
  <c r="D133" i="4"/>
  <c r="C133" i="4"/>
  <c r="B133" i="4"/>
  <c r="A133" i="4"/>
  <c r="E132" i="4"/>
  <c r="D132" i="4"/>
  <c r="C132" i="4"/>
  <c r="B132" i="4"/>
  <c r="A132" i="4"/>
  <c r="E131" i="4"/>
  <c r="D131" i="4"/>
  <c r="C131" i="4"/>
  <c r="B131" i="4"/>
  <c r="A131" i="4"/>
  <c r="B130" i="4"/>
  <c r="A130" i="4"/>
  <c r="E129" i="4"/>
  <c r="D129" i="4"/>
  <c r="C129" i="4"/>
  <c r="B129" i="4"/>
  <c r="A129" i="4"/>
  <c r="E128" i="4"/>
  <c r="D128" i="4"/>
  <c r="C128" i="4"/>
  <c r="B128" i="4"/>
  <c r="A128" i="4"/>
  <c r="B127" i="4"/>
  <c r="A127" i="4"/>
  <c r="E126" i="4"/>
  <c r="D126" i="4"/>
  <c r="C126" i="4"/>
  <c r="B126" i="4"/>
  <c r="A126" i="4"/>
  <c r="B125" i="4"/>
  <c r="A125" i="4"/>
  <c r="B124" i="4"/>
  <c r="A124" i="4"/>
  <c r="B123" i="4"/>
  <c r="A123" i="4"/>
  <c r="H174" i="1"/>
  <c r="H173" i="1"/>
  <c r="H171" i="1"/>
  <c r="H169" i="1"/>
  <c r="H168" i="1"/>
  <c r="H164" i="1"/>
  <c r="H172" i="1"/>
  <c r="H166" i="1"/>
  <c r="H165" i="1"/>
  <c r="H170" i="1" l="1"/>
  <c r="H167" i="1"/>
  <c r="H163" i="1"/>
  <c r="H148" i="1"/>
  <c r="H147" i="1"/>
  <c r="H146" i="1"/>
  <c r="H145" i="1"/>
  <c r="H143" i="1"/>
  <c r="H142" i="1"/>
  <c r="H140" i="1"/>
  <c r="H135" i="1"/>
  <c r="H134" i="1"/>
  <c r="H133" i="1"/>
  <c r="H132" i="1"/>
  <c r="H129" i="1"/>
  <c r="H126" i="1"/>
  <c r="H125" i="1" s="1"/>
  <c r="H161" i="1"/>
  <c r="H160" i="1"/>
  <c r="H159" i="1"/>
  <c r="H158" i="1"/>
  <c r="H156" i="1"/>
  <c r="H155" i="1"/>
  <c r="H153" i="1"/>
  <c r="H152" i="1"/>
  <c r="H151" i="1"/>
  <c r="H139" i="1"/>
  <c r="H138" i="1"/>
  <c r="H131" i="1"/>
  <c r="H128" i="1"/>
  <c r="H162" i="1" l="1"/>
  <c r="H137" i="1"/>
  <c r="H150" i="1"/>
  <c r="H157" i="1"/>
  <c r="H154" i="1"/>
  <c r="H144" i="1"/>
  <c r="H130" i="1"/>
  <c r="H141" i="1"/>
  <c r="H127" i="1"/>
  <c r="J19" i="4"/>
  <c r="I7" i="5"/>
  <c r="H149" i="1" l="1"/>
  <c r="H136" i="1"/>
  <c r="H124" i="1"/>
  <c r="A13" i="4"/>
  <c r="B13" i="4"/>
  <c r="C13" i="4"/>
  <c r="D13" i="4"/>
  <c r="E13" i="4"/>
  <c r="A36" i="4"/>
  <c r="B36" i="4"/>
  <c r="C36" i="4"/>
  <c r="D36" i="4"/>
  <c r="E36" i="4"/>
  <c r="J36" i="4"/>
  <c r="F36" i="1" s="1"/>
  <c r="H36" i="1" s="1"/>
  <c r="J29" i="4"/>
  <c r="F29" i="1" s="1"/>
  <c r="E29" i="4"/>
  <c r="D29" i="4"/>
  <c r="C29" i="4"/>
  <c r="B29" i="4"/>
  <c r="A29" i="4"/>
  <c r="J23" i="4"/>
  <c r="J26" i="4"/>
  <c r="H123" i="1" l="1"/>
  <c r="H13" i="1"/>
  <c r="H29" i="1"/>
  <c r="D4" i="5"/>
  <c r="F23" i="1"/>
  <c r="F25" i="1"/>
  <c r="F26" i="1"/>
  <c r="B24" i="2"/>
  <c r="B20" i="2"/>
  <c r="B18" i="2"/>
  <c r="B16" i="2"/>
  <c r="B14" i="2"/>
  <c r="B12" i="2"/>
  <c r="B10" i="2"/>
  <c r="B8" i="2"/>
  <c r="B6" i="2"/>
  <c r="E44" i="4"/>
  <c r="D44" i="4"/>
  <c r="C44" i="4"/>
  <c r="B44" i="4"/>
  <c r="A44" i="4"/>
  <c r="F44" i="1"/>
  <c r="E37" i="4"/>
  <c r="D37" i="4"/>
  <c r="C37" i="4"/>
  <c r="B37" i="4"/>
  <c r="A37" i="4"/>
  <c r="F37" i="1" l="1"/>
  <c r="H37" i="1" s="1"/>
  <c r="H44" i="1"/>
  <c r="J28" i="4" l="1"/>
  <c r="F28" i="1" s="1"/>
  <c r="E28" i="4"/>
  <c r="D28" i="4"/>
  <c r="C28" i="4"/>
  <c r="B28" i="4"/>
  <c r="A28" i="4"/>
  <c r="J32" i="4"/>
  <c r="F32" i="1" l="1"/>
  <c r="J33" i="4"/>
  <c r="H28" i="1"/>
  <c r="J27" i="4"/>
  <c r="F27" i="1" s="1"/>
  <c r="J22" i="4"/>
  <c r="J21" i="4"/>
  <c r="F21" i="1" s="1"/>
  <c r="J20" i="4"/>
  <c r="J17" i="4"/>
  <c r="F43" i="1"/>
  <c r="J24" i="4" l="1"/>
  <c r="F24" i="1" s="1"/>
  <c r="F22" i="1"/>
  <c r="J45" i="4"/>
  <c r="F45" i="1" s="1"/>
  <c r="J39" i="4"/>
  <c r="E32" i="4"/>
  <c r="D32" i="4"/>
  <c r="C32" i="4"/>
  <c r="B32" i="4"/>
  <c r="A32" i="4"/>
  <c r="E33" i="4"/>
  <c r="D33" i="4"/>
  <c r="C33" i="4"/>
  <c r="B33" i="4"/>
  <c r="A33" i="4"/>
  <c r="J31" i="4"/>
  <c r="J35" i="4"/>
  <c r="F109" i="1"/>
  <c r="F110" i="1"/>
  <c r="F111" i="1"/>
  <c r="F112" i="1"/>
  <c r="F113" i="1"/>
  <c r="F114" i="1"/>
  <c r="F115" i="1"/>
  <c r="F116" i="1"/>
  <c r="F117" i="1"/>
  <c r="F118" i="1"/>
  <c r="F104" i="1"/>
  <c r="F105" i="1"/>
  <c r="F93" i="1"/>
  <c r="F94" i="1"/>
  <c r="F95" i="1"/>
  <c r="F92" i="1"/>
  <c r="F86" i="1"/>
  <c r="F87" i="1"/>
  <c r="F88" i="1"/>
  <c r="F89" i="1"/>
  <c r="F77" i="1"/>
  <c r="F78" i="1"/>
  <c r="F79" i="1"/>
  <c r="F80" i="1"/>
  <c r="F53" i="1"/>
  <c r="F54" i="1"/>
  <c r="F55" i="1"/>
  <c r="F56" i="1"/>
  <c r="F57" i="1"/>
  <c r="F58" i="1"/>
  <c r="F59" i="1"/>
  <c r="F60" i="1"/>
  <c r="F61" i="1"/>
  <c r="F62" i="1"/>
  <c r="F63" i="1"/>
  <c r="F64" i="1"/>
  <c r="F65" i="1"/>
  <c r="F66" i="1"/>
  <c r="F67" i="1"/>
  <c r="F68" i="1"/>
  <c r="F69" i="1"/>
  <c r="F70" i="1"/>
  <c r="F71" i="1"/>
  <c r="E95" i="4"/>
  <c r="D95" i="4"/>
  <c r="C95" i="4"/>
  <c r="B95" i="4"/>
  <c r="A95" i="4"/>
  <c r="E92" i="4"/>
  <c r="D92" i="4"/>
  <c r="C92" i="4"/>
  <c r="B92" i="4"/>
  <c r="A92" i="4"/>
  <c r="E71" i="4"/>
  <c r="D71" i="4"/>
  <c r="C71" i="4"/>
  <c r="B71" i="4"/>
  <c r="A71" i="4"/>
  <c r="E70" i="4"/>
  <c r="D70" i="4"/>
  <c r="C70" i="4"/>
  <c r="B70" i="4"/>
  <c r="A70" i="4"/>
  <c r="E69" i="4"/>
  <c r="D69" i="4"/>
  <c r="C69" i="4"/>
  <c r="B69" i="4"/>
  <c r="A69" i="4"/>
  <c r="H32" i="1" l="1"/>
  <c r="H95" i="1"/>
  <c r="H92" i="1"/>
  <c r="H86" i="1"/>
  <c r="H71" i="1"/>
  <c r="H70" i="1"/>
  <c r="H69" i="1"/>
  <c r="F11" i="1"/>
  <c r="F12" i="1"/>
  <c r="E45" i="4"/>
  <c r="D45" i="4"/>
  <c r="C45" i="4"/>
  <c r="B45" i="4"/>
  <c r="A45" i="4"/>
  <c r="E177" i="4"/>
  <c r="A180" i="4"/>
  <c r="F31" i="1"/>
  <c r="F17" i="4"/>
  <c r="F40" i="1"/>
  <c r="F17" i="1"/>
  <c r="F20" i="1"/>
  <c r="C18" i="5"/>
  <c r="H87" i="1"/>
  <c r="H88" i="1"/>
  <c r="H89" i="1"/>
  <c r="H94" i="1"/>
  <c r="H104" i="1"/>
  <c r="H105" i="1"/>
  <c r="H109" i="1"/>
  <c r="H110" i="1"/>
  <c r="H111" i="1"/>
  <c r="H113" i="1"/>
  <c r="H114" i="1"/>
  <c r="H115" i="1"/>
  <c r="H116" i="1"/>
  <c r="H117" i="1"/>
  <c r="H118" i="1"/>
  <c r="F176" i="1"/>
  <c r="H176" i="1" s="1"/>
  <c r="H175" i="1" s="1"/>
  <c r="F122" i="1"/>
  <c r="H122" i="1" s="1"/>
  <c r="H121" i="1" s="1"/>
  <c r="F120" i="1"/>
  <c r="H120" i="1" s="1"/>
  <c r="H119" i="1" s="1"/>
  <c r="F108" i="1"/>
  <c r="H108" i="1" s="1"/>
  <c r="F107" i="1"/>
  <c r="H107" i="1" s="1"/>
  <c r="F103" i="1"/>
  <c r="H103" i="1" s="1"/>
  <c r="F102" i="1"/>
  <c r="H102" i="1" s="1"/>
  <c r="F100" i="1"/>
  <c r="H100" i="1" s="1"/>
  <c r="F99" i="1"/>
  <c r="H99" i="1" s="1"/>
  <c r="F97" i="1"/>
  <c r="H97" i="1" s="1"/>
  <c r="H96" i="1" s="1"/>
  <c r="H93" i="1"/>
  <c r="F91" i="1"/>
  <c r="H91" i="1" s="1"/>
  <c r="F85" i="1"/>
  <c r="H85" i="1" s="1"/>
  <c r="F84" i="1"/>
  <c r="H84" i="1" s="1"/>
  <c r="F82" i="1"/>
  <c r="H82" i="1" s="1"/>
  <c r="H81" i="1" s="1"/>
  <c r="H77" i="1"/>
  <c r="H78" i="1"/>
  <c r="H80" i="1"/>
  <c r="F76" i="1"/>
  <c r="H76" i="1" s="1"/>
  <c r="F75" i="1"/>
  <c r="H75" i="1" s="1"/>
  <c r="F73" i="1"/>
  <c r="H73" i="1" s="1"/>
  <c r="H72" i="1" s="1"/>
  <c r="H53" i="1"/>
  <c r="H54" i="1"/>
  <c r="H55" i="1"/>
  <c r="H56" i="1"/>
  <c r="H57" i="1"/>
  <c r="H58" i="1"/>
  <c r="H59" i="1"/>
  <c r="H60" i="1"/>
  <c r="H61" i="1"/>
  <c r="H62" i="1"/>
  <c r="H63" i="1"/>
  <c r="H64" i="1"/>
  <c r="H65" i="1"/>
  <c r="H66" i="1"/>
  <c r="H67" i="1"/>
  <c r="H68" i="1"/>
  <c r="F52" i="1"/>
  <c r="H52" i="1" s="1"/>
  <c r="F51" i="1"/>
  <c r="H51" i="1" s="1"/>
  <c r="F49" i="1"/>
  <c r="H49" i="1" s="1"/>
  <c r="F48" i="1"/>
  <c r="F42" i="1"/>
  <c r="H42" i="1" s="1"/>
  <c r="F35" i="1"/>
  <c r="F19" i="1"/>
  <c r="E176" i="4"/>
  <c r="D176" i="4"/>
  <c r="C176" i="4"/>
  <c r="B176" i="4"/>
  <c r="A176" i="4"/>
  <c r="B175" i="4"/>
  <c r="A175" i="4"/>
  <c r="E122" i="4"/>
  <c r="D122" i="4"/>
  <c r="C122" i="4"/>
  <c r="B122" i="4"/>
  <c r="A122" i="4"/>
  <c r="B121" i="4"/>
  <c r="A121" i="4"/>
  <c r="E120" i="4"/>
  <c r="D120" i="4"/>
  <c r="C120" i="4"/>
  <c r="B120" i="4"/>
  <c r="A120" i="4"/>
  <c r="B119" i="4"/>
  <c r="A119" i="4"/>
  <c r="E118" i="4"/>
  <c r="D118" i="4"/>
  <c r="C118" i="4"/>
  <c r="B118" i="4"/>
  <c r="A118" i="4"/>
  <c r="E117" i="4"/>
  <c r="D117" i="4"/>
  <c r="C117" i="4"/>
  <c r="B117" i="4"/>
  <c r="A117" i="4"/>
  <c r="E116" i="4"/>
  <c r="D116" i="4"/>
  <c r="C116" i="4"/>
  <c r="B116" i="4"/>
  <c r="A116" i="4"/>
  <c r="E115" i="4"/>
  <c r="D115" i="4"/>
  <c r="C115" i="4"/>
  <c r="B115" i="4"/>
  <c r="A115" i="4"/>
  <c r="E114" i="4"/>
  <c r="D114" i="4"/>
  <c r="C114" i="4"/>
  <c r="B114" i="4"/>
  <c r="A114" i="4"/>
  <c r="E113" i="4"/>
  <c r="D113" i="4"/>
  <c r="C113" i="4"/>
  <c r="B113" i="4"/>
  <c r="A113" i="4"/>
  <c r="E112" i="4"/>
  <c r="D112" i="4"/>
  <c r="C112" i="4"/>
  <c r="B112" i="4"/>
  <c r="A112" i="4"/>
  <c r="E111" i="4"/>
  <c r="D111" i="4"/>
  <c r="C111" i="4"/>
  <c r="B111" i="4"/>
  <c r="A111" i="4"/>
  <c r="E110" i="4"/>
  <c r="D110" i="4"/>
  <c r="C110" i="4"/>
  <c r="B110" i="4"/>
  <c r="A110" i="4"/>
  <c r="E109" i="4"/>
  <c r="D109" i="4"/>
  <c r="C109" i="4"/>
  <c r="B109" i="4"/>
  <c r="A109" i="4"/>
  <c r="E108" i="4"/>
  <c r="D108" i="4"/>
  <c r="C108" i="4"/>
  <c r="B108" i="4"/>
  <c r="A108" i="4"/>
  <c r="E107" i="4"/>
  <c r="D107" i="4"/>
  <c r="C107" i="4"/>
  <c r="B107" i="4"/>
  <c r="A107" i="4"/>
  <c r="B106" i="4"/>
  <c r="A106" i="4"/>
  <c r="E105" i="4"/>
  <c r="D105" i="4"/>
  <c r="C105" i="4"/>
  <c r="B105" i="4"/>
  <c r="A105" i="4"/>
  <c r="E104" i="4"/>
  <c r="D104" i="4"/>
  <c r="C104" i="4"/>
  <c r="B104" i="4"/>
  <c r="A104" i="4"/>
  <c r="E103" i="4"/>
  <c r="D103" i="4"/>
  <c r="C103" i="4"/>
  <c r="B103" i="4"/>
  <c r="A103" i="4"/>
  <c r="E102" i="4"/>
  <c r="D102" i="4"/>
  <c r="C102" i="4"/>
  <c r="B102" i="4"/>
  <c r="A102" i="4"/>
  <c r="B101" i="4"/>
  <c r="A101" i="4"/>
  <c r="E100" i="4"/>
  <c r="D100" i="4"/>
  <c r="C100" i="4"/>
  <c r="B100" i="4"/>
  <c r="A100" i="4"/>
  <c r="E99" i="4"/>
  <c r="D99" i="4"/>
  <c r="C99" i="4"/>
  <c r="B99" i="4"/>
  <c r="A99" i="4"/>
  <c r="B98" i="4"/>
  <c r="A98" i="4"/>
  <c r="E97" i="4"/>
  <c r="D97" i="4"/>
  <c r="C97" i="4"/>
  <c r="B97" i="4"/>
  <c r="A97" i="4"/>
  <c r="B96" i="4"/>
  <c r="A96" i="4"/>
  <c r="E94" i="4"/>
  <c r="D94" i="4"/>
  <c r="C94" i="4"/>
  <c r="B94" i="4"/>
  <c r="A94" i="4"/>
  <c r="E93" i="4"/>
  <c r="D93" i="4"/>
  <c r="C93" i="4"/>
  <c r="B93" i="4"/>
  <c r="A93" i="4"/>
  <c r="E91" i="4"/>
  <c r="D91" i="4"/>
  <c r="C91" i="4"/>
  <c r="B91" i="4"/>
  <c r="A91" i="4"/>
  <c r="B90" i="4"/>
  <c r="A90" i="4"/>
  <c r="E89" i="4"/>
  <c r="D89" i="4"/>
  <c r="C89" i="4"/>
  <c r="B89" i="4"/>
  <c r="A89" i="4"/>
  <c r="E88" i="4"/>
  <c r="D88" i="4"/>
  <c r="C88" i="4"/>
  <c r="B88" i="4"/>
  <c r="A88" i="4"/>
  <c r="E87" i="4"/>
  <c r="D87" i="4"/>
  <c r="C87" i="4"/>
  <c r="B87" i="4"/>
  <c r="A87" i="4"/>
  <c r="E86" i="4"/>
  <c r="D86" i="4"/>
  <c r="C86" i="4"/>
  <c r="B86" i="4"/>
  <c r="A86" i="4"/>
  <c r="E85" i="4"/>
  <c r="D85" i="4"/>
  <c r="C85" i="4"/>
  <c r="B85" i="4"/>
  <c r="A85" i="4"/>
  <c r="E84" i="4"/>
  <c r="D84" i="4"/>
  <c r="C84" i="4"/>
  <c r="B84" i="4"/>
  <c r="A84" i="4"/>
  <c r="B83" i="4"/>
  <c r="A83" i="4"/>
  <c r="E82" i="4"/>
  <c r="D82" i="4"/>
  <c r="C82" i="4"/>
  <c r="B82" i="4"/>
  <c r="A82" i="4"/>
  <c r="B81" i="4"/>
  <c r="A81" i="4"/>
  <c r="E80" i="4"/>
  <c r="D80" i="4"/>
  <c r="C80" i="4"/>
  <c r="B80" i="4"/>
  <c r="A80" i="4"/>
  <c r="E79" i="4"/>
  <c r="D79" i="4"/>
  <c r="C79" i="4"/>
  <c r="B79" i="4"/>
  <c r="A79" i="4"/>
  <c r="E78" i="4"/>
  <c r="D78" i="4"/>
  <c r="C78" i="4"/>
  <c r="B78" i="4"/>
  <c r="A78" i="4"/>
  <c r="E77" i="4"/>
  <c r="D77" i="4"/>
  <c r="C77" i="4"/>
  <c r="B77" i="4"/>
  <c r="A77" i="4"/>
  <c r="E76" i="4"/>
  <c r="D76" i="4"/>
  <c r="C76" i="4"/>
  <c r="B76" i="4"/>
  <c r="A76" i="4"/>
  <c r="E75" i="4"/>
  <c r="D75" i="4"/>
  <c r="C75" i="4"/>
  <c r="B75" i="4"/>
  <c r="A75" i="4"/>
  <c r="B74" i="4"/>
  <c r="A74" i="4"/>
  <c r="E73" i="4"/>
  <c r="D73" i="4"/>
  <c r="C73" i="4"/>
  <c r="B73" i="4"/>
  <c r="A73" i="4"/>
  <c r="B72" i="4"/>
  <c r="A72" i="4"/>
  <c r="E68" i="4"/>
  <c r="D68" i="4"/>
  <c r="C68" i="4"/>
  <c r="B68" i="4"/>
  <c r="A68" i="4"/>
  <c r="E67" i="4"/>
  <c r="D67" i="4"/>
  <c r="C67" i="4"/>
  <c r="B67" i="4"/>
  <c r="A67" i="4"/>
  <c r="E66" i="4"/>
  <c r="D66" i="4"/>
  <c r="C66" i="4"/>
  <c r="B66" i="4"/>
  <c r="A66" i="4"/>
  <c r="E65" i="4"/>
  <c r="D65" i="4"/>
  <c r="C65" i="4"/>
  <c r="B65" i="4"/>
  <c r="A65" i="4"/>
  <c r="E64" i="4"/>
  <c r="D64" i="4"/>
  <c r="C64" i="4"/>
  <c r="B64" i="4"/>
  <c r="A64" i="4"/>
  <c r="E63" i="4"/>
  <c r="D63" i="4"/>
  <c r="C63" i="4"/>
  <c r="B63" i="4"/>
  <c r="A63" i="4"/>
  <c r="E62" i="4"/>
  <c r="D62" i="4"/>
  <c r="C62" i="4"/>
  <c r="B62" i="4"/>
  <c r="A62" i="4"/>
  <c r="E61" i="4"/>
  <c r="D61" i="4"/>
  <c r="C61" i="4"/>
  <c r="B61" i="4"/>
  <c r="A61" i="4"/>
  <c r="E60" i="4"/>
  <c r="D60" i="4"/>
  <c r="C60" i="4"/>
  <c r="B60" i="4"/>
  <c r="A60" i="4"/>
  <c r="E59" i="4"/>
  <c r="D59" i="4"/>
  <c r="C59" i="4"/>
  <c r="B59" i="4"/>
  <c r="A59" i="4"/>
  <c r="E58" i="4"/>
  <c r="D58" i="4"/>
  <c r="C58" i="4"/>
  <c r="B58" i="4"/>
  <c r="A58" i="4"/>
  <c r="E57" i="4"/>
  <c r="D57" i="4"/>
  <c r="C57" i="4"/>
  <c r="B57" i="4"/>
  <c r="A57" i="4"/>
  <c r="E56" i="4"/>
  <c r="D56" i="4"/>
  <c r="C56" i="4"/>
  <c r="B56" i="4"/>
  <c r="A56" i="4"/>
  <c r="E55" i="4"/>
  <c r="D55" i="4"/>
  <c r="C55" i="4"/>
  <c r="B55" i="4"/>
  <c r="A55" i="4"/>
  <c r="E54" i="4"/>
  <c r="D54" i="4"/>
  <c r="C54" i="4"/>
  <c r="B54" i="4"/>
  <c r="A54" i="4"/>
  <c r="E53" i="4"/>
  <c r="D53" i="4"/>
  <c r="C53" i="4"/>
  <c r="B53" i="4"/>
  <c r="A53" i="4"/>
  <c r="E52" i="4"/>
  <c r="D52" i="4"/>
  <c r="C52" i="4"/>
  <c r="B52" i="4"/>
  <c r="A52" i="4"/>
  <c r="E51" i="4"/>
  <c r="D51" i="4"/>
  <c r="C51" i="4"/>
  <c r="B51" i="4"/>
  <c r="A51" i="4"/>
  <c r="B50" i="4"/>
  <c r="A50" i="4"/>
  <c r="E49" i="4"/>
  <c r="D49" i="4"/>
  <c r="C49" i="4"/>
  <c r="B49" i="4"/>
  <c r="A49" i="4"/>
  <c r="E48" i="4"/>
  <c r="D48" i="4"/>
  <c r="C48" i="4"/>
  <c r="B48" i="4"/>
  <c r="A48" i="4"/>
  <c r="B47" i="4"/>
  <c r="A47" i="4"/>
  <c r="B46" i="4"/>
  <c r="A46" i="4"/>
  <c r="E43" i="4"/>
  <c r="D43" i="4"/>
  <c r="C43" i="4"/>
  <c r="B43" i="4"/>
  <c r="A43" i="4"/>
  <c r="E42" i="4"/>
  <c r="D42" i="4"/>
  <c r="C42" i="4"/>
  <c r="B42" i="4"/>
  <c r="A42" i="4"/>
  <c r="B41" i="4"/>
  <c r="A41" i="4"/>
  <c r="E40" i="4"/>
  <c r="D40" i="4"/>
  <c r="C40" i="4"/>
  <c r="B40" i="4"/>
  <c r="A40" i="4"/>
  <c r="E39" i="4"/>
  <c r="D39" i="4"/>
  <c r="C39" i="4"/>
  <c r="B39" i="4"/>
  <c r="A39" i="4"/>
  <c r="B38" i="4"/>
  <c r="A38" i="4"/>
  <c r="E35" i="4"/>
  <c r="D35" i="4"/>
  <c r="C35" i="4"/>
  <c r="B35" i="4"/>
  <c r="A35" i="4"/>
  <c r="B34" i="4"/>
  <c r="A34" i="4"/>
  <c r="E31" i="4"/>
  <c r="D31" i="4"/>
  <c r="C31" i="4"/>
  <c r="B31" i="4"/>
  <c r="A31" i="4"/>
  <c r="B30" i="4"/>
  <c r="A30" i="4"/>
  <c r="E27" i="4"/>
  <c r="D27" i="4"/>
  <c r="C27" i="4"/>
  <c r="B27" i="4"/>
  <c r="A27" i="4"/>
  <c r="E26" i="4"/>
  <c r="D26" i="4"/>
  <c r="C26" i="4"/>
  <c r="B26" i="4"/>
  <c r="A26" i="4"/>
  <c r="E25" i="4"/>
  <c r="D25" i="4"/>
  <c r="C25" i="4"/>
  <c r="B25" i="4"/>
  <c r="A25" i="4"/>
  <c r="E24" i="4"/>
  <c r="D24" i="4"/>
  <c r="C24" i="4"/>
  <c r="B24" i="4"/>
  <c r="A24" i="4"/>
  <c r="E23" i="4"/>
  <c r="D23" i="4"/>
  <c r="C23" i="4"/>
  <c r="B23" i="4"/>
  <c r="A23" i="4"/>
  <c r="E22" i="4"/>
  <c r="D22" i="4"/>
  <c r="C22" i="4"/>
  <c r="B22" i="4"/>
  <c r="A22" i="4"/>
  <c r="E21" i="4"/>
  <c r="D21" i="4"/>
  <c r="C21" i="4"/>
  <c r="B21" i="4"/>
  <c r="A21" i="4"/>
  <c r="E20" i="4"/>
  <c r="D20" i="4"/>
  <c r="C20" i="4"/>
  <c r="B20" i="4"/>
  <c r="A20" i="4"/>
  <c r="E19" i="4"/>
  <c r="D19" i="4"/>
  <c r="C19" i="4"/>
  <c r="B19" i="4"/>
  <c r="A19" i="4"/>
  <c r="B18" i="4"/>
  <c r="A18" i="4"/>
  <c r="E17" i="4"/>
  <c r="D17" i="4"/>
  <c r="C17" i="4"/>
  <c r="B17" i="4"/>
  <c r="A17" i="4"/>
  <c r="B16" i="4"/>
  <c r="A16" i="4"/>
  <c r="F10" i="1"/>
  <c r="G112" i="1"/>
  <c r="G79" i="1"/>
  <c r="F33" i="1" l="1"/>
  <c r="H33" i="1" s="1"/>
  <c r="H90" i="1"/>
  <c r="H50" i="1"/>
  <c r="H45" i="1"/>
  <c r="F39" i="1"/>
  <c r="H39" i="1" s="1"/>
  <c r="H112" i="1"/>
  <c r="H106" i="1" s="1"/>
  <c r="H79" i="1"/>
  <c r="H74" i="1" s="1"/>
  <c r="H83" i="1"/>
  <c r="H101" i="1"/>
  <c r="H98" i="1"/>
  <c r="H27" i="1"/>
  <c r="H40" i="1" l="1"/>
  <c r="H38" i="1" s="1"/>
  <c r="H20" i="1" l="1"/>
  <c r="N24" i="2"/>
  <c r="N20" i="2"/>
  <c r="N18" i="2"/>
  <c r="N16" i="2"/>
  <c r="N14" i="2"/>
  <c r="N12" i="2"/>
  <c r="N10" i="2"/>
  <c r="N8" i="2"/>
  <c r="N6" i="2"/>
  <c r="H19" i="1" l="1"/>
  <c r="A3" i="5" l="1"/>
  <c r="J3" i="1" l="1"/>
  <c r="J3" i="4"/>
  <c r="H5" i="5"/>
  <c r="I14" i="1" l="1"/>
  <c r="J14" i="1" s="1"/>
  <c r="I15" i="1"/>
  <c r="J15" i="1" s="1"/>
  <c r="I174" i="1"/>
  <c r="J174" i="1" s="1"/>
  <c r="I171" i="1"/>
  <c r="J171" i="1" s="1"/>
  <c r="I173" i="1"/>
  <c r="J173" i="1" s="1"/>
  <c r="I172" i="1"/>
  <c r="J172" i="1" s="1"/>
  <c r="I166" i="1"/>
  <c r="J166" i="1" s="1"/>
  <c r="I165" i="1"/>
  <c r="J165" i="1" s="1"/>
  <c r="I169" i="1"/>
  <c r="J169" i="1" s="1"/>
  <c r="I168" i="1"/>
  <c r="J168" i="1" s="1"/>
  <c r="I164" i="1"/>
  <c r="J164" i="1" s="1"/>
  <c r="I161" i="1"/>
  <c r="J161" i="1" s="1"/>
  <c r="I156" i="1"/>
  <c r="J156" i="1" s="1"/>
  <c r="I151" i="1"/>
  <c r="J151" i="1" s="1"/>
  <c r="I152" i="1"/>
  <c r="J152" i="1" s="1"/>
  <c r="I160" i="1"/>
  <c r="J160" i="1" s="1"/>
  <c r="I155" i="1"/>
  <c r="J155" i="1" s="1"/>
  <c r="I153" i="1"/>
  <c r="J153" i="1" s="1"/>
  <c r="I158" i="1"/>
  <c r="J158" i="1" s="1"/>
  <c r="I159" i="1"/>
  <c r="J159" i="1" s="1"/>
  <c r="I140" i="1"/>
  <c r="J140" i="1" s="1"/>
  <c r="I139" i="1"/>
  <c r="J139" i="1" s="1"/>
  <c r="I128" i="1"/>
  <c r="J128" i="1" s="1"/>
  <c r="I148" i="1"/>
  <c r="J148" i="1" s="1"/>
  <c r="I132" i="1"/>
  <c r="J132" i="1" s="1"/>
  <c r="I135" i="1"/>
  <c r="J135" i="1" s="1"/>
  <c r="I131" i="1"/>
  <c r="J131" i="1" s="1"/>
  <c r="I145" i="1"/>
  <c r="J145" i="1" s="1"/>
  <c r="I133" i="1"/>
  <c r="J133" i="1" s="1"/>
  <c r="I147" i="1"/>
  <c r="J147" i="1" s="1"/>
  <c r="I143" i="1"/>
  <c r="J143" i="1" s="1"/>
  <c r="I134" i="1"/>
  <c r="J134" i="1" s="1"/>
  <c r="I146" i="1"/>
  <c r="J146" i="1" s="1"/>
  <c r="I142" i="1"/>
  <c r="J142" i="1" s="1"/>
  <c r="I138" i="1"/>
  <c r="J138" i="1" s="1"/>
  <c r="I126" i="1"/>
  <c r="J126" i="1" s="1"/>
  <c r="J125" i="1" s="1"/>
  <c r="I129" i="1"/>
  <c r="J129" i="1" s="1"/>
  <c r="I36" i="1"/>
  <c r="J36" i="1" s="1"/>
  <c r="I13" i="1"/>
  <c r="J13" i="1" s="1"/>
  <c r="I44" i="1"/>
  <c r="J44" i="1" s="1"/>
  <c r="I29" i="1"/>
  <c r="J29" i="1" s="1"/>
  <c r="I37" i="1"/>
  <c r="J37" i="1" s="1"/>
  <c r="I28" i="1"/>
  <c r="J28" i="1" s="1"/>
  <c r="I32" i="1"/>
  <c r="J32" i="1" s="1"/>
  <c r="I33" i="1"/>
  <c r="J33" i="1" s="1"/>
  <c r="I92" i="1"/>
  <c r="J92" i="1" s="1"/>
  <c r="I95" i="1"/>
  <c r="J95" i="1" s="1"/>
  <c r="I86" i="1"/>
  <c r="J86" i="1" s="1"/>
  <c r="I71" i="1"/>
  <c r="J71" i="1" s="1"/>
  <c r="I70" i="1"/>
  <c r="J70" i="1" s="1"/>
  <c r="I69" i="1"/>
  <c r="J69" i="1" s="1"/>
  <c r="I22" i="1"/>
  <c r="I25" i="1"/>
  <c r="I26" i="1"/>
  <c r="I21" i="1"/>
  <c r="I17" i="1"/>
  <c r="I23" i="1"/>
  <c r="I24" i="1"/>
  <c r="I27" i="1"/>
  <c r="J27" i="1" s="1"/>
  <c r="I45" i="1"/>
  <c r="J45" i="1" s="1"/>
  <c r="I42" i="1"/>
  <c r="J42" i="1" s="1"/>
  <c r="I39" i="1"/>
  <c r="J39" i="1" s="1"/>
  <c r="I176" i="1"/>
  <c r="J176" i="1" s="1"/>
  <c r="J175" i="1" s="1"/>
  <c r="I122" i="1"/>
  <c r="J122" i="1" s="1"/>
  <c r="J121" i="1" s="1"/>
  <c r="I115" i="1"/>
  <c r="J115" i="1" s="1"/>
  <c r="I108" i="1"/>
  <c r="J108" i="1" s="1"/>
  <c r="I112" i="1"/>
  <c r="J112" i="1" s="1"/>
  <c r="I118" i="1"/>
  <c r="J118" i="1" s="1"/>
  <c r="I114" i="1"/>
  <c r="J114" i="1" s="1"/>
  <c r="I120" i="1"/>
  <c r="J120" i="1" s="1"/>
  <c r="J119" i="1" s="1"/>
  <c r="I107" i="1"/>
  <c r="J107" i="1" s="1"/>
  <c r="I113" i="1"/>
  <c r="J113" i="1" s="1"/>
  <c r="I109" i="1"/>
  <c r="J109" i="1" s="1"/>
  <c r="I116" i="1"/>
  <c r="J116" i="1" s="1"/>
  <c r="I117" i="1"/>
  <c r="J117" i="1" s="1"/>
  <c r="I110" i="1"/>
  <c r="J110" i="1" s="1"/>
  <c r="I111" i="1"/>
  <c r="J111" i="1" s="1"/>
  <c r="I97" i="1"/>
  <c r="J97" i="1" s="1"/>
  <c r="J96" i="1" s="1"/>
  <c r="I52" i="1"/>
  <c r="J52" i="1" s="1"/>
  <c r="I105" i="1"/>
  <c r="J105" i="1" s="1"/>
  <c r="I82" i="1"/>
  <c r="J82" i="1" s="1"/>
  <c r="J81" i="1" s="1"/>
  <c r="I102" i="1"/>
  <c r="J102" i="1" s="1"/>
  <c r="I51" i="1"/>
  <c r="J51" i="1" s="1"/>
  <c r="I73" i="1"/>
  <c r="J73" i="1" s="1"/>
  <c r="J72" i="1" s="1"/>
  <c r="I91" i="1"/>
  <c r="J91" i="1" s="1"/>
  <c r="I75" i="1"/>
  <c r="J75" i="1" s="1"/>
  <c r="I99" i="1"/>
  <c r="J99" i="1" s="1"/>
  <c r="I84" i="1"/>
  <c r="J84" i="1" s="1"/>
  <c r="I89" i="1"/>
  <c r="J89" i="1" s="1"/>
  <c r="I85" i="1"/>
  <c r="J85" i="1" s="1"/>
  <c r="I104" i="1"/>
  <c r="J104" i="1" s="1"/>
  <c r="I78" i="1"/>
  <c r="J78" i="1" s="1"/>
  <c r="I80" i="1"/>
  <c r="J80" i="1" s="1"/>
  <c r="I88" i="1"/>
  <c r="J88" i="1" s="1"/>
  <c r="I103" i="1"/>
  <c r="J103" i="1" s="1"/>
  <c r="I94" i="1"/>
  <c r="J94" i="1" s="1"/>
  <c r="I77" i="1"/>
  <c r="J77" i="1" s="1"/>
  <c r="I93" i="1"/>
  <c r="J93" i="1" s="1"/>
  <c r="I100" i="1"/>
  <c r="J100" i="1" s="1"/>
  <c r="I79" i="1"/>
  <c r="J79" i="1" s="1"/>
  <c r="I87" i="1"/>
  <c r="J87" i="1" s="1"/>
  <c r="I68" i="1"/>
  <c r="J68" i="1" s="1"/>
  <c r="I49" i="1"/>
  <c r="J49" i="1" s="1"/>
  <c r="I55" i="1"/>
  <c r="J55" i="1" s="1"/>
  <c r="I58" i="1"/>
  <c r="J58" i="1" s="1"/>
  <c r="I56" i="1"/>
  <c r="J56" i="1" s="1"/>
  <c r="I76" i="1"/>
  <c r="J76" i="1" s="1"/>
  <c r="I65" i="1"/>
  <c r="J65" i="1" s="1"/>
  <c r="I59" i="1"/>
  <c r="J59" i="1" s="1"/>
  <c r="I62" i="1"/>
  <c r="J62" i="1" s="1"/>
  <c r="I53" i="1"/>
  <c r="J53" i="1" s="1"/>
  <c r="I67" i="1"/>
  <c r="J67" i="1" s="1"/>
  <c r="I64" i="1"/>
  <c r="J64" i="1" s="1"/>
  <c r="I66" i="1"/>
  <c r="J66" i="1" s="1"/>
  <c r="I63" i="1"/>
  <c r="J63" i="1" s="1"/>
  <c r="I61" i="1"/>
  <c r="J61" i="1" s="1"/>
  <c r="I54" i="1"/>
  <c r="J54" i="1" s="1"/>
  <c r="I60" i="1"/>
  <c r="J60" i="1" s="1"/>
  <c r="I57" i="1"/>
  <c r="J57" i="1" s="1"/>
  <c r="I19" i="1"/>
  <c r="J19" i="1" s="1"/>
  <c r="I40" i="1"/>
  <c r="J40" i="1" s="1"/>
  <c r="I20" i="1"/>
  <c r="J20" i="1" s="1"/>
  <c r="J170" i="1" l="1"/>
  <c r="J163" i="1"/>
  <c r="J167" i="1"/>
  <c r="J154" i="1"/>
  <c r="J157" i="1"/>
  <c r="J150" i="1"/>
  <c r="J137" i="1"/>
  <c r="J141" i="1"/>
  <c r="J130" i="1"/>
  <c r="J144" i="1"/>
  <c r="J127" i="1"/>
  <c r="E25" i="2"/>
  <c r="J38" i="1"/>
  <c r="E17" i="2" s="1"/>
  <c r="J90" i="1"/>
  <c r="J50" i="1"/>
  <c r="J101" i="1"/>
  <c r="J83" i="1"/>
  <c r="J74" i="1"/>
  <c r="J106" i="1"/>
  <c r="J98" i="1"/>
  <c r="J21" i="1"/>
  <c r="H21" i="1"/>
  <c r="J124" i="1" l="1"/>
  <c r="J162" i="1"/>
  <c r="J149" i="1"/>
  <c r="J136" i="1"/>
  <c r="M25" i="2"/>
  <c r="K17" i="2"/>
  <c r="M17" i="2"/>
  <c r="J17" i="2"/>
  <c r="L17" i="2"/>
  <c r="I48" i="1"/>
  <c r="I35" i="1"/>
  <c r="J123" i="1" l="1"/>
  <c r="E23" i="2" s="1"/>
  <c r="J48" i="1"/>
  <c r="H48" i="1"/>
  <c r="H47" i="1" s="1"/>
  <c r="H46" i="1" s="1"/>
  <c r="L23" i="2" l="1"/>
  <c r="J47" i="1"/>
  <c r="J46" i="1" s="1"/>
  <c r="E21" i="2" s="1"/>
  <c r="N23" i="2" l="1"/>
  <c r="I21" i="2"/>
  <c r="H21" i="2"/>
  <c r="L21" i="2"/>
  <c r="I43" i="1"/>
  <c r="I31" i="1"/>
  <c r="I11" i="1"/>
  <c r="I12" i="1"/>
  <c r="I9" i="1"/>
  <c r="J9" i="4"/>
  <c r="F9" i="1" s="1"/>
  <c r="A2" i="2" l="1"/>
  <c r="A4" i="2"/>
  <c r="A3" i="2"/>
  <c r="B5" i="4"/>
  <c r="B4" i="4"/>
  <c r="B3" i="4"/>
  <c r="I10" i="1" l="1"/>
  <c r="H43" i="1"/>
  <c r="J9" i="1"/>
  <c r="A8" i="4"/>
  <c r="A10" i="4"/>
  <c r="B10" i="4"/>
  <c r="C10" i="4"/>
  <c r="D10" i="4"/>
  <c r="E10" i="4"/>
  <c r="A11" i="4"/>
  <c r="B11" i="4"/>
  <c r="C11" i="4"/>
  <c r="D11" i="4"/>
  <c r="E11" i="4"/>
  <c r="A12" i="4"/>
  <c r="B12" i="4"/>
  <c r="C12" i="4"/>
  <c r="D12" i="4"/>
  <c r="E12" i="4"/>
  <c r="E9" i="4"/>
  <c r="D9" i="4"/>
  <c r="C9" i="4"/>
  <c r="B9" i="4"/>
  <c r="A9" i="4"/>
  <c r="B8" i="4"/>
  <c r="H35" i="1" l="1"/>
  <c r="H34" i="1" s="1"/>
  <c r="J35" i="1"/>
  <c r="J34" i="1" s="1"/>
  <c r="E15" i="2" s="1"/>
  <c r="H11" i="1"/>
  <c r="J11" i="1"/>
  <c r="H17" i="1"/>
  <c r="H16" i="1" s="1"/>
  <c r="J17" i="1"/>
  <c r="H23" i="1"/>
  <c r="J23" i="1"/>
  <c r="H25" i="1"/>
  <c r="J25" i="1"/>
  <c r="H26" i="1"/>
  <c r="J26" i="1"/>
  <c r="H22" i="1"/>
  <c r="J22" i="1"/>
  <c r="H24" i="1"/>
  <c r="J24" i="1"/>
  <c r="J10" i="1"/>
  <c r="H12" i="1"/>
  <c r="J12" i="1"/>
  <c r="J43" i="1"/>
  <c r="J18" i="1" l="1"/>
  <c r="E11" i="2" s="1"/>
  <c r="H18" i="1"/>
  <c r="K15" i="2"/>
  <c r="L15" i="2"/>
  <c r="J15" i="2"/>
  <c r="J16" i="1"/>
  <c r="E9" i="2" s="1"/>
  <c r="H11" i="2" l="1"/>
  <c r="G11" i="2"/>
  <c r="J11" i="2"/>
  <c r="K11" i="2"/>
  <c r="I11" i="2"/>
  <c r="F9" i="2"/>
  <c r="F11" i="2" l="1"/>
  <c r="N9" i="2"/>
  <c r="J41" i="1"/>
  <c r="E19" i="2" s="1"/>
  <c r="J31" i="1"/>
  <c r="H31" i="1"/>
  <c r="H30" i="1" s="1"/>
  <c r="L19" i="2" l="1"/>
  <c r="M19" i="2"/>
  <c r="H41" i="1"/>
  <c r="N11" i="2"/>
  <c r="J30" i="1"/>
  <c r="E13" i="2" s="1"/>
  <c r="N15" i="2"/>
  <c r="I13" i="2" l="1"/>
  <c r="H13" i="2"/>
  <c r="K13" i="2"/>
  <c r="J13" i="2"/>
  <c r="G13" i="2"/>
  <c r="N25" i="2"/>
  <c r="H10" i="1"/>
  <c r="N21" i="2" l="1"/>
  <c r="N13" i="2"/>
  <c r="N17" i="2"/>
  <c r="H2" i="4"/>
  <c r="H1" i="4"/>
  <c r="N19" i="2" l="1"/>
  <c r="J177" i="1"/>
  <c r="H9" i="1"/>
  <c r="H177" i="1" s="1"/>
  <c r="D5" i="5" l="1"/>
  <c r="E7" i="2"/>
  <c r="F18" i="5"/>
  <c r="E26" i="2" l="1"/>
  <c r="E22" i="2" s="1"/>
  <c r="H26" i="2"/>
  <c r="M26" i="2"/>
  <c r="K26" i="2"/>
  <c r="G26" i="2"/>
  <c r="L26" i="2"/>
  <c r="J26" i="2"/>
  <c r="I26" i="2"/>
  <c r="G18" i="5"/>
  <c r="G19" i="5" s="1"/>
  <c r="F7" i="2"/>
  <c r="F26" i="2" s="1"/>
  <c r="H18" i="5" l="1"/>
  <c r="I18" i="5" s="1"/>
  <c r="I19" i="5" s="1"/>
  <c r="E24" i="2"/>
  <c r="E16" i="2"/>
  <c r="E12" i="2"/>
  <c r="E18" i="2"/>
  <c r="E14" i="2"/>
  <c r="E8" i="2"/>
  <c r="E10" i="2"/>
  <c r="E20" i="2"/>
  <c r="N7" i="2"/>
  <c r="N26" i="2" s="1"/>
  <c r="E6" i="2" l="1"/>
</calcChain>
</file>

<file path=xl/sharedStrings.xml><?xml version="1.0" encoding="utf-8"?>
<sst xmlns="http://schemas.openxmlformats.org/spreadsheetml/2006/main" count="1060" uniqueCount="497">
  <si>
    <t xml:space="preserve">UN </t>
  </si>
  <si>
    <t>CÓDIGO</t>
  </si>
  <si>
    <t>ITEM</t>
  </si>
  <si>
    <t>DISCRIMINAÇÃO</t>
  </si>
  <si>
    <t>QUANT.</t>
  </si>
  <si>
    <t>PREÇO DE CUSTO</t>
  </si>
  <si>
    <t>PR. TOTAL</t>
  </si>
  <si>
    <t>PLANILHA DE CUSTOS</t>
  </si>
  <si>
    <t>(1 - (I + CPRB))</t>
  </si>
  <si>
    <t>Observação:
Composição do BDI conforme parâmetros do Acórdão
2622/2013 do TCU</t>
  </si>
  <si>
    <t>ED-50266</t>
  </si>
  <si>
    <t>PINTURA</t>
  </si>
  <si>
    <t>CRONOGRAMA FÍSICO-FINANCEIRO</t>
  </si>
  <si>
    <t>ETAPAS/DESCRIÇÃO</t>
  </si>
  <si>
    <t>FÍSICO/ FINANCEIRO</t>
  </si>
  <si>
    <t>TOTAL  ETAPAS</t>
  </si>
  <si>
    <t>MÊS 1</t>
  </si>
  <si>
    <t>MÊS 2</t>
  </si>
  <si>
    <t>TOTAL</t>
  </si>
  <si>
    <t>Físico %</t>
  </si>
  <si>
    <t>Financeiro</t>
  </si>
  <si>
    <t>1.1</t>
  </si>
  <si>
    <t>ED-16660</t>
  </si>
  <si>
    <t>Setop</t>
  </si>
  <si>
    <t>BDI=</t>
  </si>
  <si>
    <t>____________________________________</t>
  </si>
  <si>
    <t>LIMPEZA FINAL PARA ENTREGA DA OBRA</t>
  </si>
  <si>
    <t>MEMÓRIA DE CÁLCULO</t>
  </si>
  <si>
    <t>DESCRIÇÃO</t>
  </si>
  <si>
    <t>FÓRMULA</t>
  </si>
  <si>
    <t>QUANTIDADE</t>
  </si>
  <si>
    <t>FORNECIMENTO E COLOCAÇÃO DE PLACA DE OBRA EM CHAPA GALVANIZADA #26, ESP. 0,45 MM, PLOTADA COM ADESIVO VINÍLICO, AFIXADA COM REBITES 4,8X40 MM, EM ESTRUTURA METÁLICA DE METALON 20X20 MM, ESP. 1,25 MM, INCLUSIVE SUPORTE EM EUCALIPTO AUTOCLAVADO PINTADO COM TINTA PVA 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</si>
  <si>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MÊS 3</t>
  </si>
  <si>
    <t>INSTALAÇÕES ELÉTRICAS</t>
  </si>
  <si>
    <t>2.1</t>
  </si>
  <si>
    <t>m</t>
  </si>
  <si>
    <t>m²</t>
  </si>
  <si>
    <t>JOÃO RAFAEL BUENO DE MORAIS LOPES</t>
  </si>
  <si>
    <t>CREA-MG:235527/D</t>
  </si>
  <si>
    <t xml:space="preserve">PRAZO </t>
  </si>
  <si>
    <t>CREA/MG</t>
  </si>
  <si>
    <t>ALVENARIAS</t>
  </si>
  <si>
    <t>vb</t>
  </si>
  <si>
    <t>m³</t>
  </si>
  <si>
    <t>ESQUADRIAS</t>
  </si>
  <si>
    <t>un</t>
  </si>
  <si>
    <t>1.2</t>
  </si>
  <si>
    <t>PREFEITURA MUNICIPAL DE CEDRO DO ABAETÉ - MG</t>
  </si>
  <si>
    <t>1.3</t>
  </si>
  <si>
    <t>LOCAÇÃO DE OBRA COM GABARITO DE TÁBUAS CORRIDAS PONTALETADAS A CADA 2,00M, REAPROVEITAMENTO (2X), INCLUSIVE ACOMPANHAMENTO DE EQUIPE TOPOGRÁFICA PARA MARCAÇÃO DE PONTO TOPOGRÁFICO</t>
  </si>
  <si>
    <t>ED-17989</t>
  </si>
  <si>
    <t xml:space="preserve">APILOAMENTO DO FUNDO DE VALAS COM SOQUETE </t>
  </si>
  <si>
    <t xml:space="preserve">ED-51093 </t>
  </si>
  <si>
    <t xml:space="preserve">LASTRO DE BRITA 2 OU 3 APILOADO MANUALMENTE </t>
  </si>
  <si>
    <t>ED-49813</t>
  </si>
  <si>
    <t>kg</t>
  </si>
  <si>
    <t>mês</t>
  </si>
  <si>
    <t>MOBILIZAÇÃO E DESMOBILIZAÇÃO DE CONTAINER, INCLUSIVE CARGA, DESCARGA E TRANSPORTE EM CAMINHÃO CARROCERIA COM GUINDAUTO (MUNCK), EXCLUSIVE LOCAÇÃO DO CONTAINER</t>
  </si>
  <si>
    <t>ED-50137</t>
  </si>
  <si>
    <t>1.4</t>
  </si>
  <si>
    <t>comprimento x altura</t>
  </si>
  <si>
    <t>unidade</t>
  </si>
  <si>
    <t>cronograma</t>
  </si>
  <si>
    <t>-</t>
  </si>
  <si>
    <t>ANOTAÇÃO DE RESPONSABILIDADE TÉCNICA DE EXECUÇÃO / EMISSÃO DE CAT</t>
  </si>
  <si>
    <t>Sinapi(Insumos)</t>
  </si>
  <si>
    <t>TOTAL POR PERÍODO</t>
  </si>
  <si>
    <t>OBS: 1) Todos os itens deverão estar completamente concluídos e dentro das especificações de projetos para medição da etapa.</t>
  </si>
  <si>
    <t>BDI</t>
  </si>
  <si>
    <t>_______________________________________________</t>
  </si>
  <si>
    <t>COMPOSIÇÃO DE BDI</t>
  </si>
  <si>
    <t>DATA BASE: SETOP 03/2022</t>
  </si>
  <si>
    <t>DATA: JUNHO/2022</t>
  </si>
  <si>
    <t>ORGÃO GESTOR: PREFEITURA MUNICIPAL DE CEDRO DO ABAETÉ-MG</t>
  </si>
  <si>
    <t xml:space="preserve"> </t>
  </si>
  <si>
    <t>SEM Desoneração: Digite S(sim) ou N(não)</t>
  </si>
  <si>
    <t>N</t>
  </si>
  <si>
    <t>COM Desoneração: Digite S(sim) ou N(não)</t>
  </si>
  <si>
    <t>S</t>
  </si>
  <si>
    <t>Garantia (G):</t>
  </si>
  <si>
    <t xml:space="preserve"> 0,80% a 1,00%</t>
  </si>
  <si>
    <t>Composição do BDI, intervalos admissíveis e Fórmula de cálculo nos termos do Acórdão 2622/2013 do TCU.</t>
  </si>
  <si>
    <t>Risco (R) :</t>
  </si>
  <si>
    <t>0,97% a 1,27%</t>
  </si>
  <si>
    <t>Desp. financeiras (DF):</t>
  </si>
  <si>
    <t>0,59% a 1,39%</t>
  </si>
  <si>
    <t>Adm. Central (AC):</t>
  </si>
  <si>
    <t>3,00% a 5,50%</t>
  </si>
  <si>
    <t>Lucro (L):</t>
  </si>
  <si>
    <t>6,16% a 8,96%</t>
  </si>
  <si>
    <t>CPRB:</t>
  </si>
  <si>
    <t>Tributos (T):</t>
  </si>
  <si>
    <t>VALORES (R$)</t>
  </si>
  <si>
    <t>DESCRIÇÃO DOS SERVIÇOS</t>
  </si>
  <si>
    <t xml:space="preserve">UND. </t>
  </si>
  <si>
    <t>TOTAL ITEM</t>
  </si>
  <si>
    <t>VALOR TOTAL DO EMPREENDIMENTO</t>
  </si>
  <si>
    <t>PREFEITURA MUNICIPAL DE CEDRO DO ABAETÉ</t>
  </si>
  <si>
    <t>UNITÁRIO S/ BDI</t>
  </si>
  <si>
    <t>UNITÁRIO C/BDI</t>
  </si>
  <si>
    <t>1,50 x 3,00</t>
  </si>
  <si>
    <t xml:space="preserve">ENGENHEIRO CIVIL </t>
  </si>
  <si>
    <t>CREA - 235.527/D</t>
  </si>
  <si>
    <t>OBS: 1) Todos os itens deverão estar completamente concluídos e dentro das especificações de projetos para medição da etapa. Os materiais empregados, deverão rigorosamente seguir as especificações de qualidade destacadas na presente planilha.</t>
  </si>
  <si>
    <t>ESCAVAÇÃO MANUAL DE VALA COM PROFUNDIDADE MENOR OU IGUAL A 1,5M, INCLUSIVE DESCARGA LATERAL</t>
  </si>
  <si>
    <t>pç</t>
  </si>
  <si>
    <t>CAIXA PVC 4X2"</t>
  </si>
  <si>
    <t>CAIXA PVC OCTOGONAL 3X3"</t>
  </si>
  <si>
    <t>PLACA 2X4" INTERRUPTOR SIMPLES - 1 TECLA</t>
  </si>
  <si>
    <t>PLACA 2X4" PLACA P/ 1 FUNÇÃO</t>
  </si>
  <si>
    <t>S/ PLACA TOMADA HEXAGONAL (NBR 14136) 2P+T 10A</t>
  </si>
  <si>
    <t>ELETRODUTO LEVE 3/4"</t>
  </si>
  <si>
    <t>SOQUETE BASE E 27</t>
  </si>
  <si>
    <t>CINTA DE ALUMÍNIO PARA POSTE L=18MM, C=1,0M</t>
  </si>
  <si>
    <t>HASTE DE ATERRAMENTO AÇO/COBRE D=15MM, COMPRIMENTO 2,4M</t>
  </si>
  <si>
    <t>ISOLADOR ROLDANA 600V PORCELANA VIDRADA</t>
  </si>
  <si>
    <t xml:space="preserve">ED-5620 </t>
  </si>
  <si>
    <t>ED-5618</t>
  </si>
  <si>
    <t xml:space="preserve">ED-5621 </t>
  </si>
  <si>
    <t>ED-5626</t>
  </si>
  <si>
    <t>ED-49343</t>
  </si>
  <si>
    <t>ED-49212</t>
  </si>
  <si>
    <t>PREÇO DE CUSTO COM BDI</t>
  </si>
  <si>
    <t>PERFURAÇÃO MECÂNICA DE ESTACA TIPO TRADO ROTATIVO</t>
  </si>
  <si>
    <t xml:space="preserve">ED-29802 </t>
  </si>
  <si>
    <t xml:space="preserve">FORNECIMENTO DE CONCRETO ESTRUTURAL, USINADO, COM FCK 25MPA, INCLUSIVE LANÇAMENTO, ADENSAMENTO E ACABAMENTO </t>
  </si>
  <si>
    <t>89.06.28</t>
  </si>
  <si>
    <t xml:space="preserve">74.16.01  </t>
  </si>
  <si>
    <t>74.01.14</t>
  </si>
  <si>
    <t>14.05.05</t>
  </si>
  <si>
    <t xml:space="preserve">14.05.61 </t>
  </si>
  <si>
    <t xml:space="preserve">17.03.21  </t>
  </si>
  <si>
    <t>PINTURA COM TINTA ASFALTICA IMPERMEABILIZANTE DILUIDA EM SOLVENTE, PARA MATERIAIS CIMENTICIOS, METAL E MADEIRA</t>
  </si>
  <si>
    <t xml:space="preserve">09.12.01 </t>
  </si>
  <si>
    <t>CONTAINER 6,0X2,30X2,82M COM ISOLAMENTO TERMICO</t>
  </si>
  <si>
    <t>89.50.02</t>
  </si>
  <si>
    <t xml:space="preserve">SERVIÇOS PRELIMINARES </t>
  </si>
  <si>
    <t>DEMOLIÇÕES E REMOÇÕES</t>
  </si>
  <si>
    <t>VALOR TOTAL GLOBAL</t>
  </si>
  <si>
    <t>LOCAL: RUA RIO INDAIÁ, CEDRO DO ABAETÉ - MG</t>
  </si>
  <si>
    <t>DATA = FEVEREIRO DE 2024</t>
  </si>
  <si>
    <t>Data-Base (mês de ref.): SINAPI/DEZ 2023 - SETOP/AGO 2023 - SUDECAP/OUT 2023</t>
  </si>
  <si>
    <t>DEMOLIÇÃO MANUAL DE CONSTRUÇÃO EM ALVENARIAS DE VEDAÇÃO, COM ESPESSURA MÁXIMA DE 15CM, INCLUSIVE REMOÇÃO COM REAPROVEITAMENTO DE ESQUADRIAS, AFASTAMENTO E EMPILHAMENTO, EXCLUSIVE TRANSPORTE E RETIRADA DO MATERIAL DEMOLIDO/REMOVIDO NÃO REAPROVEITÁVEL</t>
  </si>
  <si>
    <t xml:space="preserve">ED-28338  </t>
  </si>
  <si>
    <t>ED-51107</t>
  </si>
  <si>
    <t>CORTE, DOBRA E MONTAGEM DE AÇO CA-50/60, INCLUSIVE ESPAÇADOR</t>
  </si>
  <si>
    <t>ED-48298</t>
  </si>
  <si>
    <t>Sudecap (Insumos)</t>
  </si>
  <si>
    <t>Sudecap (Construção)</t>
  </si>
  <si>
    <t>ACESSÓRIOS P/ ELETRODUTOS</t>
  </si>
  <si>
    <t>3.1</t>
  </si>
  <si>
    <t>3.2</t>
  </si>
  <si>
    <t>3.3</t>
  </si>
  <si>
    <t>3.4</t>
  </si>
  <si>
    <t>3.5</t>
  </si>
  <si>
    <t>3.6</t>
  </si>
  <si>
    <t>3.7</t>
  </si>
  <si>
    <t>3.8</t>
  </si>
  <si>
    <t>3.9</t>
  </si>
  <si>
    <t>4.1</t>
  </si>
  <si>
    <t>4.2</t>
  </si>
  <si>
    <t>4.3</t>
  </si>
  <si>
    <t>6.1</t>
  </si>
  <si>
    <t>7.1</t>
  </si>
  <si>
    <t>7.2</t>
  </si>
  <si>
    <t>7.3</t>
  </si>
  <si>
    <t>8.1</t>
  </si>
  <si>
    <t>8.2</t>
  </si>
  <si>
    <t>8.3</t>
  </si>
  <si>
    <t>8.4</t>
  </si>
  <si>
    <t>8.5</t>
  </si>
  <si>
    <t>9.1</t>
  </si>
  <si>
    <t>9.2</t>
  </si>
  <si>
    <t>ISOL.PVC - 0,6/1KV 16 MM² - AZUL CLARO</t>
  </si>
  <si>
    <t>ISOL.PVC - 0,6/1KV 16 MM² - BRANCO</t>
  </si>
  <si>
    <t>ISOL.PVC - 0,6/1KV 16 MM² - PRETO</t>
  </si>
  <si>
    <t>ISOL.PVC - 0,6/1KV 16 MM² - VERDE-AMARELO</t>
  </si>
  <si>
    <t>ISOL.PVC - 450/750V 1.5 MM² - AMARELO</t>
  </si>
  <si>
    <t>ISOL.PVC - 450/750V 1.5 MM² - AZUL CLARO</t>
  </si>
  <si>
    <t>ISOL.PVC - 450/750V 1.5 MM² - BRANCO</t>
  </si>
  <si>
    <t>ISOL.PVC - 450/750V 2.5 MM² - AZUL CLARO</t>
  </si>
  <si>
    <t>ISOL.PVC - 450/750V 2.5 MM² - VERDE-AMARELO</t>
  </si>
  <si>
    <t>PLACA 2X4" PLACA C/ FURO</t>
  </si>
  <si>
    <t>PLACA 2X4" PLACA P/ 2 FUNÇÕES</t>
  </si>
  <si>
    <t>S/ PLACA TOMADA HEXAGONAL (NBR 14136) (2) 2P+T 10A</t>
  </si>
  <si>
    <t>DISJUNTOR BIPOLAR TERMOMAGNÉTICO - NORMA DIN (CURVA C) 63 A - 3 KA</t>
  </si>
  <si>
    <t>DISJUNTOR UNIPOLAR TERMOMAGNÉTICO - NORMA DIN (CURVA C) 10 A - 3 KA</t>
  </si>
  <si>
    <t>ELETRODUTO PESADO 1.1/2"</t>
  </si>
  <si>
    <t>ELETRODUTO PESADO 1.1/4"</t>
  </si>
  <si>
    <t>CABO UNIPOLAR (COBRE)</t>
  </si>
  <si>
    <t>CAIXA DE PASSAGEM - EMBUTIR</t>
  </si>
  <si>
    <t>DISPOSITIVO ELÉTRICO - EMBUTIDO</t>
  </si>
  <si>
    <t>DISPOSITIVO DE COMANDO</t>
  </si>
  <si>
    <t>DISPOSITIVO DE PROTEÇÃO</t>
  </si>
  <si>
    <t>ELETRODUTO PVC FLEXÍVEL</t>
  </si>
  <si>
    <t>ELETRODUTO METÁLICO RÍGIDO LEVE</t>
  </si>
  <si>
    <t>ELETRODUTO GALVANIZADO, VARA 3,0M 3/4"</t>
  </si>
  <si>
    <t>LUMINÁRIA E ACESSÓRIOS</t>
  </si>
  <si>
    <t>POSTE DECORATIVO 2,40M</t>
  </si>
  <si>
    <t>LÂMPADAS LED</t>
  </si>
  <si>
    <t>BULBO - A60 12 W</t>
  </si>
  <si>
    <t>BULBO - A60 30 W</t>
  </si>
  <si>
    <t>BULBO - A60 40 W</t>
  </si>
  <si>
    <t>MATERIAL P/ ENTRADA SERVIÇO</t>
  </si>
  <si>
    <t>ARMAÇÃO SECUNDÁRIA AÇO LAMINADO 1 ESTRIBO</t>
  </si>
  <si>
    <t>CABEÇOTE ALUMÍNIO P/ ELETRODUTO 3/4''</t>
  </si>
  <si>
    <t>CABO COBRE NU SEÇÃO 10MM2</t>
  </si>
  <si>
    <t>CABO DE AÇO GALVANIZADO Nº 14 BWG (RL 300G)</t>
  </si>
  <si>
    <t>CAIXA INSPEÇÃO DE ATERRAMENTO 250X250X500MM</t>
  </si>
  <si>
    <t>HASTE PARA ARMAÇÃO SECUNDÁRIA 16''X150''</t>
  </si>
  <si>
    <t>PONTALETE DE TUBO FERRO GALVAN. PT1 (76'')</t>
  </si>
  <si>
    <t>TAMPÃO POSTE DE AÇO 2. 1/2''</t>
  </si>
  <si>
    <t>TERMINAL DE ATERRAMENTO HASTE-CABO</t>
  </si>
  <si>
    <t>QUADRO DE MEDIÇÃO - CEMIG</t>
  </si>
  <si>
    <t>UNIDADE CONSUMIDORA INDIVIDUAL - EMBUTIR CM-2 - MEDIDOR POLIFÁSICO E DISJUNTOR - MEDIÇÃO DIRETA DE 13,1KW A 47KVA</t>
  </si>
  <si>
    <t>LASTRO DE BRITA COM PEDRA BRITADA NÚMERO 2 E 3, INCLUSIVE ADENSAMENTO E APILOAMENTO MANUAL</t>
  </si>
  <si>
    <t xml:space="preserve">ED-49813 </t>
  </si>
  <si>
    <t xml:space="preserve">17.03.05 </t>
  </si>
  <si>
    <t>74.08.08</t>
  </si>
  <si>
    <t>74.16.02</t>
  </si>
  <si>
    <t>ED-49506</t>
  </si>
  <si>
    <t>ED-15114</t>
  </si>
  <si>
    <t>11.19.16</t>
  </si>
  <si>
    <t xml:space="preserve">ED-49311 </t>
  </si>
  <si>
    <t>ED-49310</t>
  </si>
  <si>
    <t>ED-49317</t>
  </si>
  <si>
    <t>74.38.29</t>
  </si>
  <si>
    <t>74.38.27</t>
  </si>
  <si>
    <t>11.60.20</t>
  </si>
  <si>
    <t>ED-49443</t>
  </si>
  <si>
    <t>ED-51067</t>
  </si>
  <si>
    <t>ED-48702</t>
  </si>
  <si>
    <t>11.91.02</t>
  </si>
  <si>
    <t>ED-49440</t>
  </si>
  <si>
    <t xml:space="preserve">ED-48701 </t>
  </si>
  <si>
    <t>Proj. de paisagismo</t>
  </si>
  <si>
    <t>Proj. Elétrico</t>
  </si>
  <si>
    <t>Proj. Estrutural</t>
  </si>
  <si>
    <t>Volume de estacas</t>
  </si>
  <si>
    <t>Volume de vigas e blocos</t>
  </si>
  <si>
    <t>Perímetro de baldrames</t>
  </si>
  <si>
    <t>INFRAESTRUTURA E SUPERESTRUTURA</t>
  </si>
  <si>
    <t>Proj. Arq.</t>
  </si>
  <si>
    <t>Área x esp= 3cm</t>
  </si>
  <si>
    <t>Área de blocos, vigas e radier</t>
  </si>
  <si>
    <t>Área de blocos, vigas e radier x esp=3cm</t>
  </si>
  <si>
    <t xml:space="preserve">17.06.21 </t>
  </si>
  <si>
    <t>ISOL.PVC - 0,6/1KV 10 MM² - AMARELO</t>
  </si>
  <si>
    <t>ISOL.PVC - 0,6/1KV 10 MM² - BRANCO</t>
  </si>
  <si>
    <t>ISOL.PVC - 0,6/1KV 10 MM² - PRETO</t>
  </si>
  <si>
    <t>ISOL.PVC - 0,6/1KV 25 MM² - AZUL CLARO</t>
  </si>
  <si>
    <t>ISOL.PVC - 0,6/1KV 25 MM² - BRANCO</t>
  </si>
  <si>
    <t>ISOL.PVC - 0,6/1KV 25 MM² - PRETO</t>
  </si>
  <si>
    <t>ISOL.PVC - 0,6/1KV 4 MM² - BRANCO</t>
  </si>
  <si>
    <t>ISOL.PVC - 0,6/1KV 4 MM² - PRETO</t>
  </si>
  <si>
    <t>ISOL.PVC - 0,6/1KV 6 MM² - AMARELO</t>
  </si>
  <si>
    <t>ISOL.PVC - 0,6/1KV 6 MM² - BRANCO</t>
  </si>
  <si>
    <t>ISOL.PVC - 0,6/1KV 6 MM² - PRETO</t>
  </si>
  <si>
    <t>ISOL.PVC - 450/750V 2.5 MM² - PRETO</t>
  </si>
  <si>
    <t>RELÉ FOTOELÉTRICO 220V - 2000W C/ FOTOCÉLULA</t>
  </si>
  <si>
    <t>DISJUNTOR BIPOLAR TERMOMAGNÉTICO - NORMA DIN (CURVA C) 10 A - 3 KA</t>
  </si>
  <si>
    <t>DISJUNTOR BIPOLAR TERMOMAGNÉTICO - NORMA DIN (CURVA C) 16 A - 3 KA</t>
  </si>
  <si>
    <t>DISJUNTOR BIPOLAR TERMOMAGNÉTICO - NORMA DIN (CURVA C) 63 A - 4,5 KA</t>
  </si>
  <si>
    <t>INTERRUPTOR BIPOLAR DR (FASE/FASE - IN 30MA) - DIN 25 A</t>
  </si>
  <si>
    <t>ELETRODUTO LEVE 1"</t>
  </si>
  <si>
    <t>ELETRODUTO PESADO 2"</t>
  </si>
  <si>
    <t>REFLETORES 50 W</t>
  </si>
  <si>
    <t>BARR. BIF., - DIN (REF. HAGER) CAP. 28 DISJ. UNIP. - IN PENTE 100A</t>
  </si>
  <si>
    <t>QUADRO DISTRIB. PLÁSTICO - EMBUTIR</t>
  </si>
  <si>
    <t>ED-48998</t>
  </si>
  <si>
    <t>ED-49001</t>
  </si>
  <si>
    <t xml:space="preserve">ED-49004 </t>
  </si>
  <si>
    <t>ED-48992</t>
  </si>
  <si>
    <t>ED-48995</t>
  </si>
  <si>
    <t>ED-49168</t>
  </si>
  <si>
    <t>ALVENARIA 300X300X300MM, INCLUSIVE TAMPA, ESCAVAÇÃO, REATERRO E BOTA-FORA</t>
  </si>
  <si>
    <t>ED-49524</t>
  </si>
  <si>
    <t>11.19.09</t>
  </si>
  <si>
    <t>11.19.10</t>
  </si>
  <si>
    <t>11.19.01</t>
  </si>
  <si>
    <t xml:space="preserve">74.01.15 </t>
  </si>
  <si>
    <t>ED-49312</t>
  </si>
  <si>
    <t>Carneiras = 601un= 80x60cm
Ossuário: 124un = 50x60cm
4un= 72x60cm</t>
  </si>
  <si>
    <t>ALVENARIA DE VEDAÇÃO COM BLOCO DE CONCRETO, ESP. 14CM, PARA REVESTIMENTO, INCLUSIVE ARGAMASSA PARA ASSENTAMENTO</t>
  </si>
  <si>
    <t>ED-48192</t>
  </si>
  <si>
    <t>FÔRMA E DESFORMA DE TÁBUA E SARRAFO, REAPROVEITAMENTO (5X)</t>
  </si>
  <si>
    <t>ED-8471</t>
  </si>
  <si>
    <t>CHAPISCO COM ARGAMASSA, TRAÇO 1:3 (CIMENTO E AREIA), ESP. 5MM, APLICADO EM ALVENARIA/ESTRUTURA DE CONCRETO COM COLHER, PREPARO MECÂNICO (EXTERNO)</t>
  </si>
  <si>
    <t>REBOCO COM ARGAMASSA, TRAÇO 1:2:8 (CIMENTO, CAL E AREIA), ESP. 20MM, APLICAÇÃO MANUAL, PREPARO MECÂNICO (EXTERNO)</t>
  </si>
  <si>
    <t>PISO EM CONCRETO, PREPARADO EM OBRA COM BETONEIRA, FCK 10MPA, SEM ARMAÇÃO, ACABAMENTO RÚSTICO, ESP. 5CM, INCLUSIVE FORNECIMENTO, LANÇAMENTO, ADENSAMENTO, SARRAFEAMENTO, EXCLUSIVE JUNTA DE DILATAÇÃO</t>
  </si>
  <si>
    <t>ED-9317</t>
  </si>
  <si>
    <t>Caminho principal, largura de 3m, seguindo o mesmo alinhamento do caminho existente.</t>
  </si>
  <si>
    <t>78,4*0,03</t>
  </si>
  <si>
    <t>Vagas de estacionamento:
Comprimento linear total=  (3,98+(2,45*7)+(4,24*6)+4,33+4,37+4,4+4,43+4,47+4,5+4,5)
Largura da faixa= 10cm</t>
  </si>
  <si>
    <t>área à ampliar</t>
  </si>
  <si>
    <t>Áreas com desconto dos elementos estruturais
Vista A= 167,82 m²
Vista B= 68,70 m²
Vista C= 67,06 m²
Vista D= 56,40 m²
Vista E= 39,55 m²
Vista E2= 53,66 m²
Vista F= 19,60 m²
Vista G= 61,41 m²
Ossuário= 156,80 m²
Carneiras tipo 1= 12,36 m²
Carneiras tipo 2= 103,80 m²
Carneiras tipo 3= 9,84 m²
Carneiras tipo 4= 817,26 m²</t>
  </si>
  <si>
    <t>5.1</t>
  </si>
  <si>
    <t>6.2</t>
  </si>
  <si>
    <t>8.1.1</t>
  </si>
  <si>
    <t>8.1.2</t>
  </si>
  <si>
    <t>8.2.1</t>
  </si>
  <si>
    <t>8.2.2</t>
  </si>
  <si>
    <t>8.2.3</t>
  </si>
  <si>
    <t>8.2.4</t>
  </si>
  <si>
    <t>8.2.5</t>
  </si>
  <si>
    <t>8.2.6</t>
  </si>
  <si>
    <t>8.2.7</t>
  </si>
  <si>
    <t>8.2.8</t>
  </si>
  <si>
    <t>8.2.9</t>
  </si>
  <si>
    <t>8.2.10</t>
  </si>
  <si>
    <t>8.2.11</t>
  </si>
  <si>
    <t>8.2.12</t>
  </si>
  <si>
    <t>8.2.13</t>
  </si>
  <si>
    <t>8.2.14</t>
  </si>
  <si>
    <t>8.2.15</t>
  </si>
  <si>
    <t>8.2.16</t>
  </si>
  <si>
    <t>8.2.17</t>
  </si>
  <si>
    <t>8.2.18</t>
  </si>
  <si>
    <t>8.2.19</t>
  </si>
  <si>
    <t>8.2.20</t>
  </si>
  <si>
    <t>8.2.21</t>
  </si>
  <si>
    <t>8.3.1</t>
  </si>
  <si>
    <t>8.4.1</t>
  </si>
  <si>
    <t>8.4.2</t>
  </si>
  <si>
    <t>8.4.3</t>
  </si>
  <si>
    <t>8.4.4</t>
  </si>
  <si>
    <t>8.4.5</t>
  </si>
  <si>
    <t>8.4.6</t>
  </si>
  <si>
    <t>8.6</t>
  </si>
  <si>
    <t>8.7</t>
  </si>
  <si>
    <t>8.8</t>
  </si>
  <si>
    <t>8.9</t>
  </si>
  <si>
    <t>8.5.1</t>
  </si>
  <si>
    <t>8.6.1</t>
  </si>
  <si>
    <t>8.6.2</t>
  </si>
  <si>
    <t>8.6.3</t>
  </si>
  <si>
    <t>8.6.4</t>
  </si>
  <si>
    <t>8.6.5</t>
  </si>
  <si>
    <t>8.6.6</t>
  </si>
  <si>
    <t>8.7.1</t>
  </si>
  <si>
    <t>8.7.2</t>
  </si>
  <si>
    <t>8.7.3</t>
  </si>
  <si>
    <t>8.7.4</t>
  </si>
  <si>
    <t>8.7.5</t>
  </si>
  <si>
    <t>8.8.1</t>
  </si>
  <si>
    <t>8.9.1</t>
  </si>
  <si>
    <t>8.9.2</t>
  </si>
  <si>
    <t>8.10</t>
  </si>
  <si>
    <t>8.11</t>
  </si>
  <si>
    <t>8.12</t>
  </si>
  <si>
    <t>8.10.1</t>
  </si>
  <si>
    <t>8.10.2</t>
  </si>
  <si>
    <t>8.10.3</t>
  </si>
  <si>
    <t>8.10.4</t>
  </si>
  <si>
    <t>8.11.1</t>
  </si>
  <si>
    <t>8.11.2</t>
  </si>
  <si>
    <t>8.11.3</t>
  </si>
  <si>
    <t>8.11.4</t>
  </si>
  <si>
    <t>8.11.5</t>
  </si>
  <si>
    <t>8.11.6</t>
  </si>
  <si>
    <t>8.11.7</t>
  </si>
  <si>
    <t>8.11.8</t>
  </si>
  <si>
    <t>8.11.9</t>
  </si>
  <si>
    <t>8.11.10</t>
  </si>
  <si>
    <t>8.11.11</t>
  </si>
  <si>
    <t>8.11.12</t>
  </si>
  <si>
    <t>8.12.1</t>
  </si>
  <si>
    <t>8.13.1</t>
  </si>
  <si>
    <t>8.13</t>
  </si>
  <si>
    <t>10.1</t>
  </si>
  <si>
    <t>PINTURA DE PISO COM TINTA ACRÍLICA, APLICAÇÃO MANUAL, 2 DEMÃOS, INCLUSO FUNDO PREPARADOR (VAGAS DE ESTACIONAMENTO)</t>
  </si>
  <si>
    <t>Trechos de muros a demolir:
Vista A= 171,88 m²
Vista E= 62,97 m²
Vista E2= 80,82 m²
Vista F= 30,92 m²
Vista G= 91,95 m²</t>
  </si>
  <si>
    <t>Área superior e lateral de baldrames</t>
  </si>
  <si>
    <t>3.10</t>
  </si>
  <si>
    <t>Ossuário= 198,41m²
Carneiras tipo 1= 11,72*2= 23,44m²
Carneiras tipo 2= 21,96*10= 219,60m²
Carneiras tipo 3= 20,06m²
Carneiras tipo 4= 37,55*53= 1990,15m²</t>
  </si>
  <si>
    <t>7.4</t>
  </si>
  <si>
    <t>5.2</t>
  </si>
  <si>
    <t>PORTÃO DE GRADE, EXCLUSIVE CADEADO E PINTURA</t>
  </si>
  <si>
    <t>ED-50983</t>
  </si>
  <si>
    <t>PINTURA ESMALTE EM ESQUADRIAS DE FERRO, DUAS (2) DEMÃOS, INCLUSIVE UMA (1) DEMÃO DE FUNDO ANTICORROSIVO</t>
  </si>
  <si>
    <t>ED-50491</t>
  </si>
  <si>
    <t>AMPLIAÇÃO DO CEMITÉRIO MUNICIPAL E RECONSTRUÇÃO DOS MUROS DE DIVISA</t>
  </si>
  <si>
    <t>MÊS 4</t>
  </si>
  <si>
    <t>MÊS 5</t>
  </si>
  <si>
    <t>MÊS 6</t>
  </si>
  <si>
    <t>MÊS 7</t>
  </si>
  <si>
    <t>MÊS 8</t>
  </si>
  <si>
    <t>240 DIAS</t>
  </si>
  <si>
    <t>6530,76 m² / 5</t>
  </si>
  <si>
    <t>3.11</t>
  </si>
  <si>
    <t>ED-8145</t>
  </si>
  <si>
    <t>Vista A= 0,19*2,2*2
Vista B= 0,19*2,2*2
Vista C/D= 0,19*2,2*3
Vista E2/G= 0,19*2,2*2</t>
  </si>
  <si>
    <t>ED-48226</t>
  </si>
  <si>
    <t>REBOCO TIPO MASSA FINA COM ARGAMASSA 1:7</t>
  </si>
  <si>
    <t>5.3</t>
  </si>
  <si>
    <t>14.05.61</t>
  </si>
  <si>
    <t>1.5</t>
  </si>
  <si>
    <t>BANHEIRO QUIMICO 110X120X230CM COM MANUTENCAO</t>
  </si>
  <si>
    <t>01.10.01</t>
  </si>
  <si>
    <r>
      <t xml:space="preserve"> </t>
    </r>
    <r>
      <rPr>
        <b/>
        <u/>
        <sz val="12"/>
        <color rgb="FF000000"/>
        <rFont val="Arial"/>
        <family val="2"/>
      </rPr>
      <t>1 + (AC + S + G + R)) x (1 + DF) x (1 + L)</t>
    </r>
  </si>
  <si>
    <r>
      <rPr>
        <b/>
        <sz val="12"/>
        <color theme="1"/>
        <rFont val="Arial"/>
        <family val="2"/>
      </rPr>
      <t>D=40cm</t>
    </r>
    <r>
      <rPr>
        <sz val="12"/>
        <color theme="1"/>
        <rFont val="Arial"/>
        <family val="2"/>
      </rPr>
      <t xml:space="preserve">
Vista A: 28un de 5m - V=17,60m³
Vista B: 21un de 5m - V= 13,20m³
Vista C e D: 12un de 5m - V= 7,54m³
                     25un de 6m - V= 18,85m³
Vista G e E2: 15un de 5m - V= 9,42m³</t>
    </r>
  </si>
  <si>
    <r>
      <rPr>
        <b/>
        <sz val="12"/>
        <color theme="1"/>
        <rFont val="Arial"/>
        <family val="2"/>
      </rPr>
      <t>Muros:</t>
    </r>
    <r>
      <rPr>
        <sz val="12"/>
        <color theme="1"/>
        <rFont val="Arial"/>
        <family val="2"/>
      </rPr>
      <t xml:space="preserve">
Vista A= 15,46*0,4= 6,18m³
Vista B= 8,88*0,4= 3,55m³
Vista C+D+Ossuário= 21,67*0,4= 8,67m³
Vista E+F= 11,11*0,4= 4,44m³
Vista E2+G= 13,03*0,4=5,21m³
</t>
    </r>
    <r>
      <rPr>
        <b/>
        <sz val="12"/>
        <color theme="1"/>
        <rFont val="Arial"/>
        <family val="2"/>
      </rPr>
      <t>Carneiras tipo 1=</t>
    </r>
    <r>
      <rPr>
        <sz val="12"/>
        <color theme="1"/>
        <rFont val="Arial"/>
        <family val="2"/>
      </rPr>
      <t xml:space="preserve"> (0,98*0,3+1,08*4)*2= 9,23m³
</t>
    </r>
    <r>
      <rPr>
        <b/>
        <sz val="12"/>
        <color theme="1"/>
        <rFont val="Arial"/>
        <family val="2"/>
      </rPr>
      <t>Carneiras tipo 2=</t>
    </r>
    <r>
      <rPr>
        <sz val="12"/>
        <color theme="1"/>
        <rFont val="Arial"/>
        <family val="2"/>
      </rPr>
      <t xml:space="preserve"> (1,25*0,3+1,87*4)*10= 78,55m³
</t>
    </r>
    <r>
      <rPr>
        <b/>
        <sz val="12"/>
        <color theme="1"/>
        <rFont val="Arial"/>
        <family val="2"/>
      </rPr>
      <t>Carneiras tipo 3=</t>
    </r>
    <r>
      <rPr>
        <sz val="12"/>
        <color theme="1"/>
        <rFont val="Arial"/>
        <family val="2"/>
      </rPr>
      <t xml:space="preserve"> (1,81*0,3+5,58)= 6,12m³
</t>
    </r>
    <r>
      <rPr>
        <b/>
        <sz val="12"/>
        <color theme="1"/>
        <rFont val="Arial"/>
        <family val="2"/>
      </rPr>
      <t>Carneiras tipo 4=</t>
    </r>
    <r>
      <rPr>
        <sz val="12"/>
        <color theme="1"/>
        <rFont val="Arial"/>
        <family val="2"/>
      </rPr>
      <t xml:space="preserve"> (2,21*0,3+8,96)*53= 510,02m³</t>
    </r>
  </si>
  <si>
    <r>
      <rPr>
        <b/>
        <sz val="12"/>
        <color theme="1"/>
        <rFont val="Arial"/>
        <family val="2"/>
      </rPr>
      <t>Muros:</t>
    </r>
    <r>
      <rPr>
        <sz val="12"/>
        <color theme="1"/>
        <rFont val="Arial"/>
        <family val="2"/>
      </rPr>
      <t xml:space="preserve">
Vista A= 15,46m²
Vista B= 8,88m²
Vista C+D+Ossuário= 21,67m²
Vista E+F= 11,11m²
Vista E2+G= 13,03m²
</t>
    </r>
    <r>
      <rPr>
        <b/>
        <sz val="12"/>
        <color theme="1"/>
        <rFont val="Arial"/>
        <family val="2"/>
      </rPr>
      <t>Carneiras tipo 1=</t>
    </r>
    <r>
      <rPr>
        <sz val="12"/>
        <color theme="1"/>
        <rFont val="Arial"/>
        <family val="2"/>
      </rPr>
      <t xml:space="preserve"> 3,27*2= 6,54m²
</t>
    </r>
    <r>
      <rPr>
        <b/>
        <sz val="12"/>
        <color theme="1"/>
        <rFont val="Arial"/>
        <family val="2"/>
      </rPr>
      <t>Carneiras tipo 2=</t>
    </r>
    <r>
      <rPr>
        <sz val="12"/>
        <color theme="1"/>
        <rFont val="Arial"/>
        <family val="2"/>
      </rPr>
      <t xml:space="preserve"> 5,39*10= 53,90m²
</t>
    </r>
    <r>
      <rPr>
        <b/>
        <sz val="12"/>
        <color theme="1"/>
        <rFont val="Arial"/>
        <family val="2"/>
      </rPr>
      <t>Carneiras tipo 3=</t>
    </r>
    <r>
      <rPr>
        <sz val="12"/>
        <color theme="1"/>
        <rFont val="Arial"/>
        <family val="2"/>
      </rPr>
      <t xml:space="preserve"> 5,67m²
</t>
    </r>
    <r>
      <rPr>
        <b/>
        <sz val="12"/>
        <color theme="1"/>
        <rFont val="Arial"/>
        <family val="2"/>
      </rPr>
      <t>Carneiras tipo 4=</t>
    </r>
    <r>
      <rPr>
        <sz val="12"/>
        <color theme="1"/>
        <rFont val="Arial"/>
        <family val="2"/>
      </rPr>
      <t xml:space="preserve"> 8,68*53= 460,04m²</t>
    </r>
  </si>
  <si>
    <r>
      <rPr>
        <b/>
        <sz val="12"/>
        <color theme="1"/>
        <rFont val="Arial"/>
        <family val="2"/>
      </rPr>
      <t>Muros:</t>
    </r>
    <r>
      <rPr>
        <sz val="12"/>
        <color theme="1"/>
        <rFont val="Arial"/>
        <family val="2"/>
      </rPr>
      <t xml:space="preserve">
Vista A= 15,46+(163,57*0,4)= 80,89m²
Vista B= 8,88+(93,84*0,4)= 333,32m²
Vista C+D+Ossuário= 58,41+(168,08*0,4)= 125,64m²
Vista E+F= 11,11+(117,74*0,4)= 58,21m²
Vista E2+G= 13,03+(137,2*0,4)= 67,91m²
</t>
    </r>
    <r>
      <rPr>
        <b/>
        <sz val="12"/>
        <color theme="1"/>
        <rFont val="Arial"/>
        <family val="2"/>
      </rPr>
      <t>Carneiras tipo 1=</t>
    </r>
    <r>
      <rPr>
        <sz val="12"/>
        <color theme="1"/>
        <rFont val="Arial"/>
        <family val="2"/>
      </rPr>
      <t xml:space="preserve"> (2,93+7,56*0,3)*2= 10,40m²
</t>
    </r>
    <r>
      <rPr>
        <b/>
        <sz val="12"/>
        <color theme="1"/>
        <rFont val="Arial"/>
        <family val="2"/>
      </rPr>
      <t>Carneiras tipo 2=</t>
    </r>
    <r>
      <rPr>
        <sz val="12"/>
        <color theme="1"/>
        <rFont val="Arial"/>
        <family val="2"/>
      </rPr>
      <t xml:space="preserve"> (5,48+9,46*0,3)*10= 83,20m²
</t>
    </r>
    <r>
      <rPr>
        <b/>
        <sz val="12"/>
        <color theme="1"/>
        <rFont val="Arial"/>
        <family val="2"/>
      </rPr>
      <t>Carneiras tipo 3=</t>
    </r>
    <r>
      <rPr>
        <sz val="12"/>
        <color theme="1"/>
        <rFont val="Arial"/>
        <family val="2"/>
      </rPr>
      <t xml:space="preserve"> 5,71+12,66*0,3= 9,50m²
</t>
    </r>
    <r>
      <rPr>
        <b/>
        <sz val="12"/>
        <color theme="1"/>
        <rFont val="Arial"/>
        <family val="2"/>
      </rPr>
      <t>Carneiras tipo 4=</t>
    </r>
    <r>
      <rPr>
        <sz val="12"/>
        <color theme="1"/>
        <rFont val="Arial"/>
        <family val="2"/>
      </rPr>
      <t xml:space="preserve"> (10,69+14,56*0,3)*53= 798,18m²</t>
    </r>
  </si>
  <si>
    <r>
      <rPr>
        <b/>
        <sz val="12"/>
        <color theme="1"/>
        <rFont val="Arial"/>
        <family val="2"/>
      </rPr>
      <t>Muros: (x2)</t>
    </r>
    <r>
      <rPr>
        <sz val="12"/>
        <color theme="1"/>
        <rFont val="Arial"/>
        <family val="2"/>
      </rPr>
      <t xml:space="preserve">
Vista A= 171,88 m²
Vista B= 102,81 m²
Vista C= 90,20 m²
Vista D= 77,47 m²
Vista E2= 80,82 m²
Vista G= 91,95 m²
</t>
    </r>
    <r>
      <rPr>
        <b/>
        <sz val="12"/>
        <color theme="1"/>
        <rFont val="Arial"/>
        <family val="2"/>
      </rPr>
      <t>Muros: (x1)</t>
    </r>
    <r>
      <rPr>
        <sz val="12"/>
        <color theme="1"/>
        <rFont val="Arial"/>
        <family val="2"/>
      </rPr>
      <t xml:space="preserve">
Vista E= 62,97 m² (paralelo ao muro existente)
Vista F= 30,92 m² (paralelo ao muro existente)
</t>
    </r>
    <r>
      <rPr>
        <b/>
        <sz val="12"/>
        <color theme="1"/>
        <rFont val="Arial"/>
        <family val="2"/>
      </rPr>
      <t>Ossuário=</t>
    </r>
    <r>
      <rPr>
        <sz val="12"/>
        <color theme="1"/>
        <rFont val="Arial"/>
        <family val="2"/>
      </rPr>
      <t xml:space="preserve"> 96,40 m²
</t>
    </r>
    <r>
      <rPr>
        <b/>
        <sz val="12"/>
        <color theme="1"/>
        <rFont val="Arial"/>
        <family val="2"/>
      </rPr>
      <t>Carneiras tipo 1=</t>
    </r>
    <r>
      <rPr>
        <sz val="12"/>
        <color theme="1"/>
        <rFont val="Arial"/>
        <family val="2"/>
      </rPr>
      <t xml:space="preserve">  14,52*2= 29,04 m²
</t>
    </r>
    <r>
      <rPr>
        <b/>
        <sz val="12"/>
        <color theme="1"/>
        <rFont val="Arial"/>
        <family val="2"/>
      </rPr>
      <t xml:space="preserve">Carneiras tipo 2= </t>
    </r>
    <r>
      <rPr>
        <sz val="12"/>
        <color theme="1"/>
        <rFont val="Arial"/>
        <family val="2"/>
      </rPr>
      <t xml:space="preserve"> 15,81*10= 158,10 m²
</t>
    </r>
    <r>
      <rPr>
        <b/>
        <sz val="12"/>
        <color theme="1"/>
        <rFont val="Arial"/>
        <family val="2"/>
      </rPr>
      <t xml:space="preserve">Carneiras tipo 3= </t>
    </r>
    <r>
      <rPr>
        <sz val="12"/>
        <color theme="1"/>
        <rFont val="Arial"/>
        <family val="2"/>
      </rPr>
      <t xml:space="preserve">19,93 m²
</t>
    </r>
    <r>
      <rPr>
        <b/>
        <sz val="12"/>
        <color theme="1"/>
        <rFont val="Arial"/>
        <family val="2"/>
      </rPr>
      <t>Carneiras tipo 4=</t>
    </r>
    <r>
      <rPr>
        <sz val="12"/>
        <color theme="1"/>
        <rFont val="Arial"/>
        <family val="2"/>
      </rPr>
      <t xml:space="preserve"> 20,86*53= 1105,58 m²</t>
    </r>
  </si>
  <si>
    <t>PR. UNIT.</t>
  </si>
  <si>
    <r>
      <rPr>
        <b/>
        <sz val="12"/>
        <color theme="1"/>
        <rFont val="Arial"/>
        <family val="2"/>
      </rPr>
      <t>Muros:</t>
    </r>
    <r>
      <rPr>
        <sz val="12"/>
        <color theme="1"/>
        <rFont val="Arial"/>
        <family val="2"/>
      </rPr>
      <t xml:space="preserve">
Vista A= 85,07m
Vista B= 46,74m
Vista C= 58,3m
Vista D= 25,29m
Vista E= 42,32m
Vista E2= 27,42m
Vista F= 19,13m
Vista G= 39,67m
</t>
    </r>
    <r>
      <rPr>
        <b/>
        <sz val="12"/>
        <color theme="1"/>
        <rFont val="Arial"/>
        <family val="2"/>
      </rPr>
      <t>Ossuário=</t>
    </r>
    <r>
      <rPr>
        <sz val="12"/>
        <color theme="1"/>
        <rFont val="Arial"/>
        <family val="2"/>
      </rPr>
      <t xml:space="preserve"> 2,6+21,17= 23,77m
</t>
    </r>
    <r>
      <rPr>
        <b/>
        <sz val="12"/>
        <color theme="1"/>
        <rFont val="Arial"/>
        <family val="2"/>
      </rPr>
      <t>Carneiras tipo 1=</t>
    </r>
    <r>
      <rPr>
        <sz val="12"/>
        <color theme="1"/>
        <rFont val="Arial"/>
        <family val="2"/>
      </rPr>
      <t xml:space="preserve"> 7,6*2= 15,20m
</t>
    </r>
    <r>
      <rPr>
        <b/>
        <sz val="12"/>
        <color theme="1"/>
        <rFont val="Arial"/>
        <family val="2"/>
      </rPr>
      <t>Carneiras tipo 2=</t>
    </r>
    <r>
      <rPr>
        <sz val="12"/>
        <color theme="1"/>
        <rFont val="Arial"/>
        <family val="2"/>
      </rPr>
      <t xml:space="preserve"> 9,5*10= 95m
</t>
    </r>
    <r>
      <rPr>
        <b/>
        <sz val="12"/>
        <color theme="1"/>
        <rFont val="Arial"/>
        <family val="2"/>
      </rPr>
      <t>Carneiras tipo 3=</t>
    </r>
    <r>
      <rPr>
        <sz val="12"/>
        <color theme="1"/>
        <rFont val="Arial"/>
        <family val="2"/>
      </rPr>
      <t xml:space="preserve"> 12,70m
</t>
    </r>
    <r>
      <rPr>
        <b/>
        <sz val="12"/>
        <color theme="1"/>
        <rFont val="Arial"/>
        <family val="2"/>
      </rPr>
      <t>Carneiras tipo 4=</t>
    </r>
    <r>
      <rPr>
        <sz val="12"/>
        <color theme="1"/>
        <rFont val="Arial"/>
        <family val="2"/>
      </rPr>
      <t xml:space="preserve"> 14,6*53= 773,80m 
SOMATÓRIO DÍV. POR 2X</t>
    </r>
  </si>
  <si>
    <t>ALVENARIA DE VEDAÇÃO COM TIJOLO MACIÇO REQUEIMADO, ESP. 5CM, PARA REVESTIMENTO, INCLUSIVE ARGAMASSA PARA ASSENTAMENTO</t>
  </si>
  <si>
    <t>INSTALAÇÕES SANITÁRIAS</t>
  </si>
  <si>
    <t>9.1.1</t>
  </si>
  <si>
    <t>9.1.2</t>
  </si>
  <si>
    <t>9.1.3</t>
  </si>
  <si>
    <t>CARNEIRA - TIPO 1</t>
  </si>
  <si>
    <t>ESGOTO - PVC ESGOTO</t>
  </si>
  <si>
    <t>TERMINAL DE VENTILAÇÃO 50 MM</t>
  </si>
  <si>
    <t>ESGOTO - UNIDADES DE TRATAMENTO</t>
  </si>
  <si>
    <t>FILTRO DE CARVÃO GRANULADO ATIVADO</t>
  </si>
  <si>
    <t>CONCRETO</t>
  </si>
  <si>
    <t>VENTILAÇÃO - PVC ESGOTO</t>
  </si>
  <si>
    <t>JOELHO 90 50 MM</t>
  </si>
  <si>
    <t>LUVA SIMPLES 50 MM</t>
  </si>
  <si>
    <t>TUBO PVC PONTA-BOLSA C/ VIROLA 50 MM - 2"</t>
  </si>
  <si>
    <t>TUBO RÍGIDO C/ PONTA LISA 50 MM - 2"</t>
  </si>
  <si>
    <t>TÊ SANITÁRIO 50 MM -50 MM</t>
  </si>
  <si>
    <t>9.1.1.1</t>
  </si>
  <si>
    <t>9.1.2.1</t>
  </si>
  <si>
    <t>9.1.3.1</t>
  </si>
  <si>
    <t>9.1.3.2</t>
  </si>
  <si>
    <t>9.1.3.3</t>
  </si>
  <si>
    <t>9.1.3.4</t>
  </si>
  <si>
    <t>9.1.3.5</t>
  </si>
  <si>
    <t>CARNEIRA - TIPO 2</t>
  </si>
  <si>
    <t>TUBO RÍGIDO C/ PONTA LISA 100 MM - 4"</t>
  </si>
  <si>
    <t>TUBO RÍGIDO C/ PONTA LISA 150 MM - 6"</t>
  </si>
  <si>
    <t>JUNÇÃO SIMPLES 50 MM - 50 MM</t>
  </si>
  <si>
    <t>9.2.1</t>
  </si>
  <si>
    <t>9.2.2</t>
  </si>
  <si>
    <t>9.2.3</t>
  </si>
  <si>
    <t>9.2.1.1</t>
  </si>
  <si>
    <t>9.2.1.2</t>
  </si>
  <si>
    <t>9.2.1.3</t>
  </si>
  <si>
    <t>9.2.2.1</t>
  </si>
  <si>
    <t>9.2.2.2</t>
  </si>
  <si>
    <t>9.2.3.1</t>
  </si>
  <si>
    <t>9.2.3.2</t>
  </si>
  <si>
    <t>9.2.3.3</t>
  </si>
  <si>
    <t>9.2.3.4</t>
  </si>
  <si>
    <t>CARNEIRA - TIPO 3</t>
  </si>
  <si>
    <t>9.3</t>
  </si>
  <si>
    <t>9.3.1</t>
  </si>
  <si>
    <t>9.3.2</t>
  </si>
  <si>
    <t>9.3.3</t>
  </si>
  <si>
    <t>9.3.1.1</t>
  </si>
  <si>
    <t>9.3.1.2</t>
  </si>
  <si>
    <t>9.3.1.3</t>
  </si>
  <si>
    <t>9.3.2.1</t>
  </si>
  <si>
    <t>9.3.2.2</t>
  </si>
  <si>
    <t>9.3.3.1</t>
  </si>
  <si>
    <t>9.3.3.2</t>
  </si>
  <si>
    <t>9.3.3.3</t>
  </si>
  <si>
    <t>9.3.3.4</t>
  </si>
  <si>
    <t>CURVA 45 LONGA 50 MM</t>
  </si>
  <si>
    <t>CARNEIRA - TIPO 4</t>
  </si>
  <si>
    <t>9.4</t>
  </si>
  <si>
    <t>9.4.1</t>
  </si>
  <si>
    <t>9.4.2</t>
  </si>
  <si>
    <t>9.4.3</t>
  </si>
  <si>
    <t>9.4.1.1</t>
  </si>
  <si>
    <t>9.4.1.2</t>
  </si>
  <si>
    <t>9.4.1.3</t>
  </si>
  <si>
    <t>9.4.2.1</t>
  </si>
  <si>
    <t>9.4.2.2</t>
  </si>
  <si>
    <t>9.1.2.2</t>
  </si>
  <si>
    <t>Proj. Sanitário</t>
  </si>
  <si>
    <t xml:space="preserve">73.57.40 </t>
  </si>
  <si>
    <t>89.06.27</t>
  </si>
  <si>
    <t>1*1*0,76*4*0,05</t>
  </si>
  <si>
    <t>Muros de contenção</t>
  </si>
  <si>
    <t xml:space="preserve">Cemitério= 3,65*2,2
</t>
  </si>
  <si>
    <t>Chapisco externo</t>
  </si>
  <si>
    <t xml:space="preserve">PISOS </t>
  </si>
  <si>
    <t>FORNECIMENTO DE ANDAIME METÁLICO TUBULAR TIPO TORRE (LOCAÇÃO), INCLUSIVE RODÍZIOS, EXCLUSIVE MONTAGEM E DESMONTAGEM</t>
  </si>
  <si>
    <t>ED-9076</t>
  </si>
  <si>
    <t>1.6</t>
  </si>
  <si>
    <t>1.7</t>
  </si>
  <si>
    <t>mxmês</t>
  </si>
  <si>
    <t>MONTAGEM E DESMONTAGEM DE ANDAIME METÁLICO TUBULAR TIPO TORRE, EXCLUSIVE FORNECIMENTO DO ANDAIME</t>
  </si>
  <si>
    <t xml:space="preserve">ED-9077 </t>
  </si>
  <si>
    <t>perímetro</t>
  </si>
  <si>
    <t>((5,25+2,05)*2)*2un*8meses</t>
  </si>
  <si>
    <t>((5,25+2,05)*2)*2un</t>
  </si>
  <si>
    <r>
      <rPr>
        <b/>
        <sz val="12"/>
        <color theme="1"/>
        <rFont val="Arial"/>
        <family val="2"/>
      </rPr>
      <t>Novos Muros: (x2)</t>
    </r>
    <r>
      <rPr>
        <sz val="12"/>
        <color theme="1"/>
        <rFont val="Arial"/>
        <family val="2"/>
      </rPr>
      <t xml:space="preserve">
Vista A= 171,88*2= 343,76 m²
Vista B= 102,81*2= 205,62 m²
Vista C+fundo do ossuário= 90,20*2+78,04= 258,44 m²
Vista D+lateral do ossuário= 77,47*2+5,32= 160,26 m²
Vista E= 62,97 m²
Vista E2= 80,82*2= 161,64 m²
Vista F= 30,92 m²
Vista G= 91,95*2= 183,9 m²
Ossuário= 96,40-(78,04+5,32)= 13,04m²
Carneiras tipo 1=  14,52*2= 29,04 m²
Carneiras tipo 2=  15,81*10= 158,10 m²
Carneiras tipo 3= 19,93 m²
Carneiras tipo 4= 20,86*53= 1105,58 m²</t>
    </r>
  </si>
  <si>
    <r>
      <rPr>
        <b/>
        <sz val="12"/>
        <color theme="1"/>
        <rFont val="Arial"/>
        <family val="2"/>
      </rPr>
      <t>Novos Muros: (x2)</t>
    </r>
    <r>
      <rPr>
        <sz val="12"/>
        <color theme="1"/>
        <rFont val="Arial"/>
        <family val="2"/>
      </rPr>
      <t xml:space="preserve">
Vista A= 171,88*2= 343,76 m²
Vista B= 102,81*2= 205,62 m²
Vista C+fundo do ossuário= 90,20*2+78,04= 258,44 m²
Vista D+lateral do ossuário= 77,47*2+5,32= 160,26 m²
Vista E= 62,97 m²
Vista E2= 80,82*2= 161,64 m²
Vista F= 30,92 m²
Vista G= 91,95*2= 183,9 m²
Ossuário= 96,40-(78,04+5,32)= 13,04m²
Carneiras tipo 1=  14,52*2= 29,04 m²
Carneiras tipo 2=  15,81*10= 158,10 m²
Carneiras tipo 3= 19,93 m²
Carneiras tipo 4= 20,86*53= 1105,58 m²
</t>
    </r>
    <r>
      <rPr>
        <b/>
        <sz val="12"/>
        <color theme="1"/>
        <rFont val="Arial"/>
        <family val="2"/>
      </rPr>
      <t>Muros existentes: (x2)</t>
    </r>
    <r>
      <rPr>
        <sz val="12"/>
        <color theme="1"/>
        <rFont val="Arial"/>
        <family val="2"/>
      </rPr>
      <t xml:space="preserve">
B2= 47,92*2= 95,84 m²
F2= 47,92*2= 95,84 m²
H= 14,89*2,2*2= 65,52 m²</t>
    </r>
  </si>
  <si>
    <t>APLICAÇÃO MANUAL DE FUNDO SELADOR ACRÍLICO EM PAREDES EXTERNAS</t>
  </si>
  <si>
    <t>PINTURA ACRÍLICA EM PAREDE, DUAS (2) DEMÃOS , EXCLUSIVE SELADOR ACRÍLICO E MASSA ACRÍLICA/CORRIDA (PVA) - FACES EXTERNAS</t>
  </si>
  <si>
    <t>LAJE PRE-MOLDADA CONVENCIONAL (LAJOTAS + VIGOTAS) PARA PISO, UNIDIRECIONAL SOBRECARGA DE 200 KG/M2, VAO ATE 3,50 M APLICADA NO OSSUÁRIO E CARNEIRAS</t>
  </si>
  <si>
    <t xml:space="preserve">JUNTA DE DILATAÇÃO COM ISOPOR 20 MM APLICADA NOS MUROS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</si>
</sst>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quot;R$&quot;\ #,##0.00"/>
    <numFmt numFmtId="165" formatCode="_(* #,##0.00_);_(* \(#,##0.00\);_(* &quot;-&quot;??_);_(@_)"/>
  </numFmts>
  <fonts count="29" x14ac:knownFonts="1">
    <font>
      <sz val="11"/>
      <color theme="1"/>
      <name val="Calibri"/>
      <family val="2"/>
      <scheme val="minor"/>
    </font>
    <font>
      <b/>
      <sz val="12"/>
      <color theme="1"/>
      <name val="Calibri"/>
      <family val="2"/>
      <scheme val="minor"/>
    </font>
    <font>
      <b/>
      <sz val="12"/>
      <name val="Arial"/>
      <family val="2"/>
    </font>
    <font>
      <b/>
      <sz val="10"/>
      <name val="Arial"/>
      <family val="2"/>
    </font>
    <font>
      <b/>
      <sz val="9"/>
      <name val="Arial"/>
      <family val="2"/>
    </font>
    <font>
      <sz val="9"/>
      <color indexed="8"/>
      <name val="Arial"/>
      <family val="2"/>
    </font>
    <font>
      <sz val="10"/>
      <name val="Arial"/>
      <family val="2"/>
    </font>
    <font>
      <sz val="9"/>
      <color theme="1"/>
      <name val="Arial"/>
      <family val="2"/>
    </font>
    <font>
      <sz val="14"/>
      <name val="Arial"/>
      <family val="2"/>
    </font>
    <font>
      <sz val="11"/>
      <color theme="1"/>
      <name val="Calibri"/>
      <family val="2"/>
      <scheme val="minor"/>
    </font>
    <font>
      <b/>
      <sz val="6"/>
      <color theme="1"/>
      <name val="Calibri"/>
      <family val="2"/>
      <scheme val="minor"/>
    </font>
    <font>
      <sz val="10"/>
      <color theme="1"/>
      <name val="Calibri"/>
      <family val="2"/>
      <scheme val="minor"/>
    </font>
    <font>
      <sz val="8"/>
      <name val="Calibri"/>
      <family val="2"/>
      <scheme val="minor"/>
    </font>
    <font>
      <u/>
      <sz val="11"/>
      <color theme="10"/>
      <name val="Calibri"/>
      <family val="2"/>
      <scheme val="minor"/>
    </font>
    <font>
      <sz val="9"/>
      <name val="Arial"/>
      <family val="2"/>
    </font>
    <font>
      <b/>
      <sz val="14"/>
      <name val="Arial"/>
      <family val="2"/>
    </font>
    <font>
      <b/>
      <sz val="8"/>
      <name val="Arial"/>
      <family val="2"/>
    </font>
    <font>
      <b/>
      <sz val="16"/>
      <name val="Arial"/>
      <family val="2"/>
    </font>
    <font>
      <sz val="11"/>
      <name val="Arial"/>
      <family val="2"/>
    </font>
    <font>
      <b/>
      <sz val="11"/>
      <name val="Arial"/>
      <family val="2"/>
    </font>
    <font>
      <b/>
      <sz val="12"/>
      <color theme="1"/>
      <name val="Arial"/>
      <family val="2"/>
    </font>
    <font>
      <b/>
      <sz val="12"/>
      <color rgb="FF000000"/>
      <name val="Arial"/>
      <family val="2"/>
    </font>
    <font>
      <sz val="12"/>
      <color theme="1"/>
      <name val="Calibri"/>
      <family val="2"/>
      <scheme val="minor"/>
    </font>
    <font>
      <sz val="12"/>
      <color rgb="FF000000"/>
      <name val="Arial"/>
      <family val="2"/>
    </font>
    <font>
      <b/>
      <u/>
      <sz val="12"/>
      <color rgb="FF000000"/>
      <name val="Arial"/>
      <family val="2"/>
    </font>
    <font>
      <sz val="12"/>
      <color theme="1"/>
      <name val="Arial"/>
      <family val="2"/>
    </font>
    <font>
      <sz val="12"/>
      <name val="Arial"/>
      <family val="2"/>
    </font>
    <font>
      <sz val="12"/>
      <color rgb="FFFF0000"/>
      <name val="Calibri"/>
      <family val="2"/>
      <scheme val="minor"/>
    </font>
    <font>
      <u/>
      <sz val="12"/>
      <color theme="10"/>
      <name val="Arial"/>
      <family val="2"/>
    </font>
  </fonts>
  <fills count="12">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43"/>
        <bgColor indexed="64"/>
      </patternFill>
    </fill>
    <fill>
      <patternFill patternType="solid">
        <fgColor indexed="22"/>
        <bgColor indexed="64"/>
      </patternFill>
    </fill>
    <fill>
      <patternFill patternType="solid">
        <fgColor rgb="FFFFFF99"/>
        <bgColor indexed="64"/>
      </patternFill>
    </fill>
    <fill>
      <patternFill patternType="solid">
        <fgColor theme="3" tint="0.59999389629810485"/>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top style="medium">
        <color indexed="64"/>
      </top>
      <bottom/>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5">
    <xf numFmtId="0" fontId="0" fillId="0" borderId="0"/>
    <xf numFmtId="44" fontId="9" fillId="0" borderId="0" applyFont="0" applyFill="0" applyBorder="0" applyAlignment="0" applyProtection="0"/>
    <xf numFmtId="0" fontId="13" fillId="0" borderId="0" applyNumberFormat="0" applyFill="0" applyBorder="0" applyAlignment="0" applyProtection="0"/>
    <xf numFmtId="9" fontId="9" fillId="0" borderId="0" applyFont="0" applyFill="0" applyBorder="0" applyAlignment="0" applyProtection="0"/>
    <xf numFmtId="43" fontId="9" fillId="0" borderId="0" applyFont="0" applyFill="0" applyBorder="0" applyAlignment="0" applyProtection="0"/>
  </cellStyleXfs>
  <cellXfs count="368">
    <xf numFmtId="0" fontId="0" fillId="0" borderId="0" xfId="0"/>
    <xf numFmtId="0" fontId="4" fillId="5" borderId="14" xfId="0" applyFont="1" applyFill="1" applyBorder="1" applyAlignment="1">
      <alignment vertical="center"/>
    </xf>
    <xf numFmtId="10" fontId="6" fillId="3" borderId="51" xfId="0" applyNumberFormat="1" applyFont="1" applyFill="1" applyBorder="1" applyAlignment="1">
      <alignment horizontal="center" vertical="center" wrapText="1"/>
    </xf>
    <xf numFmtId="0" fontId="3" fillId="3" borderId="13" xfId="0" applyFont="1" applyFill="1" applyBorder="1" applyAlignment="1">
      <alignment horizontal="center" vertical="center"/>
    </xf>
    <xf numFmtId="0" fontId="3" fillId="3" borderId="47" xfId="0" applyFont="1" applyFill="1" applyBorder="1" applyAlignment="1">
      <alignment horizontal="center" vertical="center" wrapText="1"/>
    </xf>
    <xf numFmtId="0" fontId="3" fillId="3" borderId="47" xfId="0" applyFont="1" applyFill="1" applyBorder="1" applyAlignment="1">
      <alignment horizontal="center" vertical="center"/>
    </xf>
    <xf numFmtId="0" fontId="3" fillId="3" borderId="48" xfId="0" applyFont="1" applyFill="1" applyBorder="1" applyAlignment="1">
      <alignment horizontal="center" vertical="center" wrapText="1"/>
    </xf>
    <xf numFmtId="0" fontId="4" fillId="3" borderId="21" xfId="0" applyFont="1" applyFill="1" applyBorder="1" applyAlignment="1">
      <alignment horizontal="center" vertical="center"/>
    </xf>
    <xf numFmtId="0" fontId="4" fillId="3" borderId="67" xfId="0" applyFont="1" applyFill="1" applyBorder="1" applyAlignment="1">
      <alignment horizontal="center" vertical="center"/>
    </xf>
    <xf numFmtId="0" fontId="0" fillId="0" borderId="0" xfId="0" applyAlignment="1">
      <alignment horizontal="center" vertical="center"/>
    </xf>
    <xf numFmtId="10" fontId="14" fillId="5" borderId="51" xfId="0" applyNumberFormat="1" applyFont="1" applyFill="1" applyBorder="1" applyAlignment="1">
      <alignment horizontal="right" vertical="center"/>
    </xf>
    <xf numFmtId="10" fontId="14" fillId="5" borderId="59" xfId="0" applyNumberFormat="1" applyFont="1" applyFill="1" applyBorder="1" applyAlignment="1">
      <alignment horizontal="right" vertical="center"/>
    </xf>
    <xf numFmtId="0" fontId="0" fillId="0" borderId="0" xfId="0" applyAlignment="1">
      <alignment vertical="center"/>
    </xf>
    <xf numFmtId="49" fontId="5" fillId="3" borderId="62" xfId="0" applyNumberFormat="1" applyFont="1" applyFill="1" applyBorder="1" applyAlignment="1">
      <alignment horizontal="center" vertical="center" wrapText="1"/>
    </xf>
    <xf numFmtId="49" fontId="5" fillId="3" borderId="63" xfId="0" applyNumberFormat="1" applyFont="1" applyFill="1" applyBorder="1" applyAlignment="1">
      <alignment horizontal="center" vertical="center" wrapText="1"/>
    </xf>
    <xf numFmtId="164" fontId="7" fillId="3" borderId="57" xfId="0" applyNumberFormat="1" applyFont="1" applyFill="1" applyBorder="1" applyAlignment="1">
      <alignment horizontal="center" vertical="center" wrapText="1"/>
    </xf>
    <xf numFmtId="164" fontId="5" fillId="5" borderId="57" xfId="0" applyNumberFormat="1" applyFont="1" applyFill="1" applyBorder="1" applyAlignment="1">
      <alignment vertical="center" wrapText="1"/>
    </xf>
    <xf numFmtId="49" fontId="5" fillId="3" borderId="64" xfId="0" applyNumberFormat="1" applyFont="1" applyFill="1" applyBorder="1" applyAlignment="1">
      <alignment horizontal="center" vertical="center" wrapText="1"/>
    </xf>
    <xf numFmtId="10" fontId="5" fillId="5" borderId="58" xfId="0" applyNumberFormat="1" applyFont="1" applyFill="1" applyBorder="1" applyAlignment="1">
      <alignment vertical="center" wrapText="1"/>
    </xf>
    <xf numFmtId="49" fontId="5" fillId="3" borderId="65" xfId="0" applyNumberFormat="1" applyFont="1" applyFill="1" applyBorder="1" applyAlignment="1">
      <alignment horizontal="center" vertical="center" wrapText="1"/>
    </xf>
    <xf numFmtId="164" fontId="7" fillId="3" borderId="60" xfId="0" applyNumberFormat="1" applyFont="1" applyFill="1" applyBorder="1" applyAlignment="1">
      <alignment horizontal="center" vertical="center" wrapText="1"/>
    </xf>
    <xf numFmtId="10" fontId="5" fillId="5" borderId="56" xfId="0" applyNumberFormat="1" applyFont="1" applyFill="1" applyBorder="1" applyAlignment="1">
      <alignment vertical="center" wrapText="1"/>
    </xf>
    <xf numFmtId="10" fontId="5" fillId="5" borderId="61" xfId="0" applyNumberFormat="1" applyFont="1" applyFill="1" applyBorder="1" applyAlignment="1">
      <alignment vertical="center" wrapText="1"/>
    </xf>
    <xf numFmtId="10" fontId="5" fillId="5" borderId="5" xfId="0" applyNumberFormat="1" applyFont="1" applyFill="1" applyBorder="1" applyAlignment="1">
      <alignment vertical="center" wrapText="1"/>
    </xf>
    <xf numFmtId="0" fontId="10" fillId="0" borderId="0" xfId="0" applyFont="1" applyAlignment="1">
      <alignment vertical="center" wrapText="1"/>
    </xf>
    <xf numFmtId="0" fontId="8" fillId="3" borderId="0" xfId="0" applyFont="1" applyFill="1" applyAlignment="1">
      <alignment horizontal="center" vertical="center"/>
    </xf>
    <xf numFmtId="0" fontId="0" fillId="0" borderId="21" xfId="0" applyBorder="1"/>
    <xf numFmtId="0" fontId="0" fillId="0" borderId="46" xfId="0" applyBorder="1"/>
    <xf numFmtId="0" fontId="0" fillId="0" borderId="43" xfId="0" applyBorder="1"/>
    <xf numFmtId="0" fontId="3" fillId="0" borderId="18" xfId="0" applyFont="1" applyBorder="1" applyAlignment="1">
      <alignment vertical="center"/>
    </xf>
    <xf numFmtId="0" fontId="15" fillId="0" borderId="0" xfId="0" applyFont="1" applyAlignment="1">
      <alignment vertical="center"/>
    </xf>
    <xf numFmtId="0" fontId="16" fillId="0" borderId="0" xfId="0" applyFont="1" applyAlignment="1">
      <alignment vertical="center"/>
    </xf>
    <xf numFmtId="0" fontId="16" fillId="0" borderId="0" xfId="0" applyFont="1" applyAlignment="1">
      <alignment vertical="center" wrapText="1"/>
    </xf>
    <xf numFmtId="0" fontId="16" fillId="0" borderId="1" xfId="0" applyFont="1" applyBorder="1" applyAlignment="1">
      <alignment vertical="center"/>
    </xf>
    <xf numFmtId="43" fontId="16" fillId="0" borderId="1" xfId="4" applyFont="1" applyBorder="1" applyAlignment="1">
      <alignment horizontal="right" vertical="center"/>
    </xf>
    <xf numFmtId="10" fontId="16" fillId="0" borderId="1" xfId="3" applyNumberFormat="1" applyFont="1" applyBorder="1" applyAlignment="1">
      <alignment horizontal="left" vertical="center"/>
    </xf>
    <xf numFmtId="0" fontId="16" fillId="0" borderId="22" xfId="0" applyFont="1" applyBorder="1" applyAlignment="1">
      <alignment vertical="center"/>
    </xf>
    <xf numFmtId="43" fontId="16" fillId="0" borderId="0" xfId="4" applyFont="1" applyBorder="1" applyAlignment="1">
      <alignment horizontal="right" vertical="center"/>
    </xf>
    <xf numFmtId="9" fontId="16" fillId="0" borderId="0" xfId="3" applyFont="1" applyBorder="1" applyAlignment="1">
      <alignment horizontal="left" vertical="center"/>
    </xf>
    <xf numFmtId="10" fontId="3" fillId="8" borderId="1" xfId="0" applyNumberFormat="1" applyFont="1" applyFill="1" applyBorder="1" applyAlignment="1">
      <alignment horizontal="center"/>
    </xf>
    <xf numFmtId="10" fontId="3" fillId="0" borderId="22" xfId="3" applyNumberFormat="1" applyFont="1" applyFill="1" applyBorder="1" applyAlignment="1"/>
    <xf numFmtId="10" fontId="0" fillId="0" borderId="1" xfId="0" applyNumberFormat="1" applyBorder="1" applyAlignment="1">
      <alignment horizontal="center"/>
    </xf>
    <xf numFmtId="0" fontId="4" fillId="9" borderId="26" xfId="0" applyFont="1" applyFill="1" applyBorder="1" applyAlignment="1">
      <alignment vertical="center" textRotation="90"/>
    </xf>
    <xf numFmtId="0" fontId="16" fillId="9" borderId="1" xfId="0" applyFont="1" applyFill="1" applyBorder="1" applyAlignment="1">
      <alignment vertical="center"/>
    </xf>
    <xf numFmtId="0" fontId="16" fillId="9" borderId="5" xfId="0" applyFont="1" applyFill="1" applyBorder="1" applyAlignment="1">
      <alignment vertical="center"/>
    </xf>
    <xf numFmtId="0" fontId="4" fillId="9" borderId="5" xfId="0" applyFont="1" applyFill="1" applyBorder="1" applyAlignment="1">
      <alignment vertical="center"/>
    </xf>
    <xf numFmtId="0" fontId="4" fillId="9" borderId="26" xfId="0" applyFont="1" applyFill="1" applyBorder="1" applyAlignment="1">
      <alignment horizontal="center" vertical="center"/>
    </xf>
    <xf numFmtId="0" fontId="16" fillId="9" borderId="1" xfId="0" applyFont="1" applyFill="1" applyBorder="1" applyAlignment="1">
      <alignment horizontal="center" vertical="center"/>
    </xf>
    <xf numFmtId="0" fontId="3" fillId="0" borderId="26" xfId="0" applyFont="1" applyBorder="1" applyAlignment="1">
      <alignment horizontal="center" vertical="center" wrapText="1"/>
    </xf>
    <xf numFmtId="0" fontId="6" fillId="0" borderId="1" xfId="0" applyFont="1" applyBorder="1" applyAlignment="1" applyProtection="1">
      <alignment horizontal="center" vertical="center" wrapText="1"/>
      <protection locked="0"/>
    </xf>
    <xf numFmtId="165" fontId="0" fillId="0" borderId="1" xfId="0" applyNumberFormat="1" applyBorder="1" applyAlignment="1">
      <alignment vertical="center" wrapText="1"/>
    </xf>
    <xf numFmtId="4" fontId="3" fillId="10" borderId="1" xfId="0" applyNumberFormat="1" applyFont="1" applyFill="1" applyBorder="1" applyAlignment="1">
      <alignment horizontal="right"/>
    </xf>
    <xf numFmtId="0" fontId="0" fillId="0" borderId="20" xfId="0" applyBorder="1"/>
    <xf numFmtId="0" fontId="14"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19" fillId="0" borderId="0" xfId="0" applyFont="1" applyAlignment="1">
      <alignment vertical="top"/>
    </xf>
    <xf numFmtId="0" fontId="0" fillId="0" borderId="33" xfId="0" applyBorder="1"/>
    <xf numFmtId="164" fontId="3" fillId="10" borderId="1" xfId="0" applyNumberFormat="1" applyFont="1" applyFill="1" applyBorder="1" applyAlignment="1">
      <alignment horizontal="right"/>
    </xf>
    <xf numFmtId="164" fontId="3" fillId="10" borderId="22" xfId="0" applyNumberFormat="1" applyFont="1" applyFill="1" applyBorder="1" applyAlignment="1">
      <alignment horizontal="right"/>
    </xf>
    <xf numFmtId="164" fontId="0" fillId="0" borderId="1" xfId="1" applyNumberFormat="1" applyFont="1" applyFill="1" applyBorder="1" applyAlignment="1">
      <alignment vertical="center" wrapText="1"/>
    </xf>
    <xf numFmtId="164" fontId="0" fillId="0" borderId="1" xfId="1" applyNumberFormat="1" applyFont="1" applyBorder="1" applyAlignment="1">
      <alignment horizontal="right" vertical="center"/>
    </xf>
    <xf numFmtId="164" fontId="3" fillId="0" borderId="22" xfId="1" applyNumberFormat="1" applyFont="1" applyBorder="1" applyAlignment="1">
      <alignment horizontal="right" vertical="center"/>
    </xf>
    <xf numFmtId="0" fontId="1" fillId="0" borderId="33" xfId="0" applyFont="1" applyBorder="1" applyAlignment="1">
      <alignment horizontal="left" vertical="center" wrapText="1"/>
    </xf>
    <xf numFmtId="0" fontId="1" fillId="0" borderId="43" xfId="0" applyFont="1" applyBorder="1" applyAlignment="1">
      <alignment horizontal="left" vertical="center" wrapText="1"/>
    </xf>
    <xf numFmtId="164" fontId="7" fillId="3" borderId="67" xfId="0" applyNumberFormat="1" applyFont="1" applyFill="1" applyBorder="1" applyAlignment="1">
      <alignment horizontal="center" vertical="center" wrapText="1"/>
    </xf>
    <xf numFmtId="10" fontId="3" fillId="10" borderId="1" xfId="0" applyNumberFormat="1" applyFont="1" applyFill="1" applyBorder="1" applyAlignment="1">
      <alignment horizontal="center"/>
    </xf>
    <xf numFmtId="4" fontId="16" fillId="0" borderId="1" xfId="0" applyNumberFormat="1" applyFont="1" applyBorder="1" applyAlignment="1">
      <alignment horizontal="left" vertical="center" wrapText="1"/>
    </xf>
    <xf numFmtId="164" fontId="0" fillId="0" borderId="0" xfId="0" applyNumberFormat="1"/>
    <xf numFmtId="0" fontId="3" fillId="3" borderId="12"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22" xfId="0" applyFont="1" applyFill="1" applyBorder="1" applyAlignment="1">
      <alignment horizontal="center" vertical="center"/>
    </xf>
    <xf numFmtId="0" fontId="0" fillId="0" borderId="1" xfId="0" applyBorder="1" applyAlignment="1">
      <alignment horizontal="center" vertical="center" wrapText="1"/>
    </xf>
    <xf numFmtId="0" fontId="22" fillId="0" borderId="0" xfId="0" applyFont="1"/>
    <xf numFmtId="10" fontId="23" fillId="0" borderId="22" xfId="0" applyNumberFormat="1" applyFont="1" applyBorder="1" applyAlignment="1">
      <alignment horizontal="center" vertical="center" wrapText="1"/>
    </xf>
    <xf numFmtId="0" fontId="21" fillId="2" borderId="12" xfId="0" applyFont="1" applyFill="1" applyBorder="1" applyAlignment="1">
      <alignment horizontal="center" vertical="center" wrapText="1"/>
    </xf>
    <xf numFmtId="0" fontId="26" fillId="0" borderId="24" xfId="0" applyFont="1" applyBorder="1" applyAlignment="1">
      <alignment horizontal="center" vertical="center" wrapText="1"/>
    </xf>
    <xf numFmtId="0" fontId="26"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6" fillId="0" borderId="5" xfId="0" applyFont="1" applyBorder="1" applyAlignment="1">
      <alignment horizontal="left" vertical="center" wrapText="1"/>
    </xf>
    <xf numFmtId="2" fontId="26" fillId="0" borderId="37" xfId="0" applyNumberFormat="1" applyFont="1" applyBorder="1" applyAlignment="1">
      <alignment horizontal="center" vertical="center" wrapText="1"/>
    </xf>
    <xf numFmtId="0" fontId="26" fillId="0" borderId="26" xfId="0" applyFont="1" applyBorder="1" applyAlignment="1">
      <alignment horizontal="center" vertical="center" wrapText="1"/>
    </xf>
    <xf numFmtId="0" fontId="2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6" fillId="0" borderId="1" xfId="0" applyFont="1" applyBorder="1" applyAlignment="1">
      <alignment horizontal="left" vertical="center" wrapText="1"/>
    </xf>
    <xf numFmtId="2" fontId="26" fillId="0" borderId="22" xfId="0" applyNumberFormat="1" applyFont="1" applyBorder="1" applyAlignment="1">
      <alignment horizontal="center" vertical="center" wrapText="1"/>
    </xf>
    <xf numFmtId="2" fontId="26" fillId="0" borderId="25" xfId="0" applyNumberFormat="1" applyFont="1" applyBorder="1" applyAlignment="1">
      <alignment horizontal="center" vertical="center" wrapText="1"/>
    </xf>
    <xf numFmtId="0" fontId="21" fillId="7" borderId="12" xfId="0" applyFont="1" applyFill="1" applyBorder="1" applyAlignment="1">
      <alignment horizontal="center" vertical="center" wrapText="1"/>
    </xf>
    <xf numFmtId="0" fontId="22" fillId="0" borderId="0" xfId="0" applyFont="1" applyAlignment="1">
      <alignment horizontal="center"/>
    </xf>
    <xf numFmtId="0" fontId="27" fillId="0" borderId="0" xfId="0" applyFont="1"/>
    <xf numFmtId="10" fontId="21" fillId="0" borderId="22" xfId="0" applyNumberFormat="1" applyFont="1" applyBorder="1" applyAlignment="1">
      <alignment horizontal="center" vertical="center" wrapText="1"/>
    </xf>
    <xf numFmtId="0" fontId="20" fillId="0" borderId="27" xfId="0" applyFont="1" applyBorder="1" applyAlignment="1">
      <alignment horizontal="center"/>
    </xf>
    <xf numFmtId="0" fontId="20" fillId="0" borderId="23" xfId="0" applyFont="1" applyBorder="1" applyAlignment="1">
      <alignment horizontal="center"/>
    </xf>
    <xf numFmtId="0" fontId="2" fillId="2" borderId="12" xfId="0" applyFont="1" applyFill="1" applyBorder="1" applyAlignment="1">
      <alignment horizontal="center" vertical="center" wrapText="1"/>
    </xf>
    <xf numFmtId="164" fontId="2" fillId="2" borderId="47" xfId="0" applyNumberFormat="1" applyFont="1" applyFill="1" applyBorder="1" applyAlignment="1">
      <alignment horizontal="right" vertical="center" wrapText="1"/>
    </xf>
    <xf numFmtId="164" fontId="2" fillId="2" borderId="14" xfId="0" applyNumberFormat="1" applyFont="1" applyFill="1" applyBorder="1" applyAlignment="1">
      <alignment horizontal="right" vertical="center" wrapText="1"/>
    </xf>
    <xf numFmtId="164" fontId="2" fillId="2" borderId="67" xfId="0" applyNumberFormat="1" applyFont="1" applyFill="1" applyBorder="1" applyAlignment="1">
      <alignment horizontal="right" vertical="center" wrapText="1"/>
    </xf>
    <xf numFmtId="0" fontId="26" fillId="0" borderId="0" xfId="0" applyFont="1"/>
    <xf numFmtId="0" fontId="26"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 fillId="0" borderId="36" xfId="0" applyFont="1" applyBorder="1" applyAlignment="1">
      <alignment horizontal="center" vertical="center" wrapText="1"/>
    </xf>
    <xf numFmtId="0" fontId="26" fillId="5" borderId="36" xfId="0" applyFont="1" applyFill="1" applyBorder="1" applyAlignment="1">
      <alignment horizontal="justify" vertical="center" wrapText="1"/>
    </xf>
    <xf numFmtId="2" fontId="26" fillId="0" borderId="36" xfId="0" applyNumberFormat="1" applyFont="1" applyBorder="1" applyAlignment="1">
      <alignment horizontal="center" vertical="center" wrapText="1"/>
    </xf>
    <xf numFmtId="164" fontId="26" fillId="0" borderId="36" xfId="1" applyNumberFormat="1" applyFont="1" applyBorder="1" applyAlignment="1">
      <alignment horizontal="right" vertical="center" wrapText="1"/>
    </xf>
    <xf numFmtId="164" fontId="26" fillId="0" borderId="36" xfId="0" applyNumberFormat="1" applyFont="1" applyBorder="1" applyAlignment="1">
      <alignment horizontal="right" vertical="center" wrapText="1"/>
    </xf>
    <xf numFmtId="164" fontId="26" fillId="0" borderId="51" xfId="0" applyNumberFormat="1" applyFont="1" applyBorder="1" applyAlignment="1">
      <alignment horizontal="right" vertical="center"/>
    </xf>
    <xf numFmtId="164" fontId="26" fillId="0" borderId="50" xfId="0" applyNumberFormat="1" applyFont="1" applyBorder="1" applyAlignment="1">
      <alignment horizontal="right" vertical="center"/>
    </xf>
    <xf numFmtId="0" fontId="26" fillId="5" borderId="1" xfId="0" applyFont="1" applyFill="1" applyBorder="1" applyAlignment="1">
      <alignment horizontal="justify" vertical="center" wrapText="1"/>
    </xf>
    <xf numFmtId="2" fontId="26" fillId="0" borderId="1" xfId="0" applyNumberFormat="1" applyFont="1" applyBorder="1" applyAlignment="1">
      <alignment horizontal="center" vertical="center" wrapText="1"/>
    </xf>
    <xf numFmtId="164" fontId="26" fillId="0" borderId="1" xfId="1" applyNumberFormat="1" applyFont="1" applyBorder="1" applyAlignment="1">
      <alignment horizontal="right" vertical="center" wrapText="1"/>
    </xf>
    <xf numFmtId="164" fontId="26" fillId="0" borderId="1" xfId="0" applyNumberFormat="1" applyFont="1" applyBorder="1" applyAlignment="1">
      <alignment horizontal="right" vertical="center" wrapText="1"/>
    </xf>
    <xf numFmtId="164" fontId="26" fillId="0" borderId="1" xfId="0" applyNumberFormat="1" applyFont="1" applyBorder="1" applyAlignment="1">
      <alignment horizontal="right" vertical="center"/>
    </xf>
    <xf numFmtId="164" fontId="26" fillId="0" borderId="22" xfId="0" applyNumberFormat="1" applyFont="1" applyBorder="1" applyAlignment="1">
      <alignment horizontal="right" vertical="center"/>
    </xf>
    <xf numFmtId="0" fontId="26" fillId="0" borderId="66" xfId="0" applyFont="1" applyBorder="1" applyAlignment="1">
      <alignment horizontal="center" vertical="center" wrapText="1"/>
    </xf>
    <xf numFmtId="0" fontId="26" fillId="5" borderId="66" xfId="0" applyFont="1" applyFill="1" applyBorder="1" applyAlignment="1">
      <alignment horizontal="justify" vertical="center" wrapText="1"/>
    </xf>
    <xf numFmtId="164" fontId="26" fillId="0" borderId="5" xfId="1" applyNumberFormat="1" applyFont="1" applyBorder="1" applyAlignment="1">
      <alignment horizontal="right" vertical="center" wrapText="1"/>
    </xf>
    <xf numFmtId="164" fontId="26" fillId="0" borderId="5" xfId="0" applyNumberFormat="1" applyFont="1" applyBorder="1" applyAlignment="1">
      <alignment horizontal="right" vertical="center" wrapText="1"/>
    </xf>
    <xf numFmtId="0" fontId="2" fillId="2" borderId="16" xfId="0" applyFont="1" applyFill="1" applyBorder="1" applyAlignment="1">
      <alignment horizontal="center" vertical="center" wrapText="1"/>
    </xf>
    <xf numFmtId="164" fontId="2" fillId="2" borderId="34" xfId="0" applyNumberFormat="1" applyFont="1" applyFill="1" applyBorder="1" applyAlignment="1">
      <alignment horizontal="right" vertical="center" wrapText="1"/>
    </xf>
    <xf numFmtId="0" fontId="26" fillId="0" borderId="27" xfId="0" applyFont="1" applyBorder="1" applyAlignment="1">
      <alignment horizontal="center" vertical="center" wrapText="1"/>
    </xf>
    <xf numFmtId="0" fontId="2" fillId="0" borderId="66" xfId="0" applyFont="1" applyBorder="1" applyAlignment="1">
      <alignment horizontal="center" vertical="center" wrapText="1"/>
    </xf>
    <xf numFmtId="164" fontId="26" fillId="0" borderId="66" xfId="1" applyNumberFormat="1" applyFont="1" applyFill="1" applyBorder="1" applyAlignment="1">
      <alignment horizontal="right" vertical="center" wrapText="1"/>
    </xf>
    <xf numFmtId="164" fontId="26" fillId="0" borderId="66" xfId="0" applyNumberFormat="1" applyFont="1" applyBorder="1" applyAlignment="1">
      <alignment horizontal="right" vertical="center" wrapText="1"/>
    </xf>
    <xf numFmtId="164" fontId="26" fillId="0" borderId="66" xfId="0" applyNumberFormat="1" applyFont="1" applyBorder="1" applyAlignment="1">
      <alignment horizontal="right" vertical="center"/>
    </xf>
    <xf numFmtId="164" fontId="26" fillId="0" borderId="23" xfId="0" applyNumberFormat="1" applyFont="1" applyBorder="1" applyAlignment="1">
      <alignment horizontal="right" vertical="center"/>
    </xf>
    <xf numFmtId="164" fontId="26" fillId="0" borderId="36" xfId="0" applyNumberFormat="1" applyFont="1" applyBorder="1" applyAlignment="1">
      <alignment horizontal="right" vertical="center"/>
    </xf>
    <xf numFmtId="164" fontId="26" fillId="0" borderId="37" xfId="0" applyNumberFormat="1" applyFont="1" applyBorder="1" applyAlignment="1">
      <alignment horizontal="right" vertical="center"/>
    </xf>
    <xf numFmtId="0" fontId="26" fillId="5" borderId="5" xfId="0" applyFont="1" applyFill="1" applyBorder="1" applyAlignment="1">
      <alignment horizontal="justify" vertical="center" wrapText="1"/>
    </xf>
    <xf numFmtId="164" fontId="26" fillId="0" borderId="5" xfId="0" applyNumberFormat="1" applyFont="1" applyBorder="1" applyAlignment="1">
      <alignment horizontal="right" vertical="center"/>
    </xf>
    <xf numFmtId="164" fontId="26" fillId="0" borderId="25" xfId="0" applyNumberFormat="1" applyFont="1" applyBorder="1" applyAlignment="1">
      <alignment horizontal="right" vertical="center"/>
    </xf>
    <xf numFmtId="164" fontId="26" fillId="0" borderId="5" xfId="1" applyNumberFormat="1" applyFont="1" applyFill="1" applyBorder="1" applyAlignment="1">
      <alignment horizontal="right" vertical="center" wrapText="1"/>
    </xf>
    <xf numFmtId="0" fontId="26" fillId="0" borderId="1" xfId="0" applyFont="1" applyBorder="1" applyAlignment="1">
      <alignment horizontal="justify" vertical="center" wrapText="1"/>
    </xf>
    <xf numFmtId="164" fontId="26" fillId="0" borderId="1" xfId="1" applyNumberFormat="1" applyFont="1" applyFill="1" applyBorder="1" applyAlignment="1">
      <alignment horizontal="right" vertical="center" wrapText="1"/>
    </xf>
    <xf numFmtId="0" fontId="26" fillId="0" borderId="5" xfId="0" applyFont="1" applyBorder="1" applyAlignment="1">
      <alignment horizontal="justify" vertical="center" wrapText="1"/>
    </xf>
    <xf numFmtId="0" fontId="2" fillId="7" borderId="16" xfId="0" applyFont="1" applyFill="1" applyBorder="1" applyAlignment="1">
      <alignment horizontal="center" vertical="center" wrapText="1"/>
    </xf>
    <xf numFmtId="164" fontId="2" fillId="7" borderId="47" xfId="0" applyNumberFormat="1" applyFont="1" applyFill="1" applyBorder="1" applyAlignment="1">
      <alignment horizontal="right" vertical="center" wrapText="1"/>
    </xf>
    <xf numFmtId="164" fontId="2" fillId="7" borderId="34" xfId="0" applyNumberFormat="1" applyFont="1" applyFill="1" applyBorder="1" applyAlignment="1">
      <alignment horizontal="right" vertical="center" wrapText="1"/>
    </xf>
    <xf numFmtId="0" fontId="23" fillId="0" borderId="36" xfId="0" applyFont="1" applyBorder="1" applyAlignment="1">
      <alignment vertical="center"/>
    </xf>
    <xf numFmtId="0" fontId="26" fillId="0" borderId="11" xfId="0" applyFont="1" applyBorder="1" applyAlignment="1">
      <alignment horizontal="center" vertical="center" wrapText="1"/>
    </xf>
    <xf numFmtId="0" fontId="23" fillId="0" borderId="1" xfId="0" applyFont="1" applyBorder="1" applyAlignment="1">
      <alignment vertical="center"/>
    </xf>
    <xf numFmtId="164" fontId="26" fillId="0" borderId="44" xfId="0" applyNumberFormat="1" applyFont="1" applyBorder="1" applyAlignment="1">
      <alignment horizontal="right" vertical="center"/>
    </xf>
    <xf numFmtId="0" fontId="23" fillId="0" borderId="52" xfId="0" applyFont="1" applyBorder="1" applyAlignment="1">
      <alignment vertical="center"/>
    </xf>
    <xf numFmtId="2" fontId="26" fillId="0" borderId="5" xfId="0" applyNumberFormat="1" applyFont="1" applyBorder="1" applyAlignment="1">
      <alignment horizontal="center" vertical="center" wrapText="1"/>
    </xf>
    <xf numFmtId="0" fontId="23" fillId="0" borderId="31" xfId="0" applyFont="1" applyBorder="1" applyAlignment="1">
      <alignment vertical="center"/>
    </xf>
    <xf numFmtId="0" fontId="26" fillId="0" borderId="28" xfId="0" applyFont="1" applyBorder="1" applyAlignment="1">
      <alignment horizontal="center" vertical="center" wrapText="1"/>
    </xf>
    <xf numFmtId="0" fontId="26" fillId="0" borderId="68" xfId="0" applyFont="1" applyBorder="1" applyAlignment="1">
      <alignment horizontal="center" vertical="center" wrapText="1"/>
    </xf>
    <xf numFmtId="0" fontId="2" fillId="0" borderId="68" xfId="0" applyFont="1" applyBorder="1" applyAlignment="1">
      <alignment horizontal="center" vertical="center" wrapText="1"/>
    </xf>
    <xf numFmtId="0" fontId="23" fillId="0" borderId="51" xfId="0" applyFont="1" applyBorder="1" applyAlignment="1">
      <alignment vertical="center"/>
    </xf>
    <xf numFmtId="0" fontId="26" fillId="0" borderId="38" xfId="0" applyFont="1" applyBorder="1" applyAlignment="1">
      <alignment horizontal="center" vertical="center" wrapText="1"/>
    </xf>
    <xf numFmtId="2" fontId="26" fillId="0" borderId="66" xfId="0" applyNumberFormat="1" applyFont="1" applyBorder="1" applyAlignment="1">
      <alignment horizontal="center" vertical="center" wrapText="1"/>
    </xf>
    <xf numFmtId="164" fontId="26" fillId="0" borderId="68" xfId="0" applyNumberFormat="1" applyFont="1" applyBorder="1" applyAlignment="1">
      <alignment horizontal="right" vertical="center"/>
    </xf>
    <xf numFmtId="0" fontId="26" fillId="0" borderId="70" xfId="0" applyFont="1" applyBorder="1" applyAlignment="1">
      <alignment horizontal="center" vertical="center" wrapText="1"/>
    </xf>
    <xf numFmtId="164" fontId="26" fillId="0" borderId="71" xfId="0" applyNumberFormat="1" applyFont="1" applyBorder="1" applyAlignment="1">
      <alignment horizontal="right" vertical="center"/>
    </xf>
    <xf numFmtId="0" fontId="23" fillId="0" borderId="51" xfId="0" applyFont="1" applyBorder="1" applyAlignment="1">
      <alignment vertical="center" wrapText="1"/>
    </xf>
    <xf numFmtId="0" fontId="23" fillId="0" borderId="1" xfId="0" applyFont="1" applyBorder="1" applyAlignment="1">
      <alignment vertical="center" wrapText="1"/>
    </xf>
    <xf numFmtId="0" fontId="23" fillId="0" borderId="52" xfId="0" applyFont="1" applyBorder="1" applyAlignment="1">
      <alignment vertical="center" wrapText="1"/>
    </xf>
    <xf numFmtId="0" fontId="26" fillId="0" borderId="68" xfId="0" applyFont="1" applyBorder="1" applyAlignment="1">
      <alignment horizontal="center" vertical="center"/>
    </xf>
    <xf numFmtId="0" fontId="20" fillId="0" borderId="68" xfId="0" applyFont="1" applyBorder="1" applyAlignment="1">
      <alignment horizontal="center" vertical="center" wrapText="1"/>
    </xf>
    <xf numFmtId="0" fontId="26" fillId="5" borderId="68" xfId="0" applyFont="1" applyFill="1" applyBorder="1" applyAlignment="1">
      <alignment horizontal="justify" vertical="center" wrapText="1"/>
    </xf>
    <xf numFmtId="0" fontId="23" fillId="0" borderId="68" xfId="0" applyFont="1" applyBorder="1" applyAlignment="1">
      <alignment horizontal="center" vertical="center" wrapText="1"/>
    </xf>
    <xf numFmtId="44" fontId="23" fillId="0" borderId="68" xfId="1" applyFont="1" applyBorder="1" applyAlignment="1">
      <alignment horizontal="right" vertical="center" wrapText="1"/>
    </xf>
    <xf numFmtId="164" fontId="25" fillId="0" borderId="68" xfId="0" applyNumberFormat="1" applyFont="1" applyBorder="1" applyAlignment="1">
      <alignment horizontal="right" vertical="center"/>
    </xf>
    <xf numFmtId="164" fontId="25" fillId="0" borderId="29" xfId="0" applyNumberFormat="1" applyFont="1" applyBorder="1" applyAlignment="1">
      <alignment horizontal="right" vertical="center"/>
    </xf>
    <xf numFmtId="164" fontId="20" fillId="0" borderId="47" xfId="0" applyNumberFormat="1" applyFont="1" applyBorder="1" applyAlignment="1">
      <alignment horizontal="right" vertical="center"/>
    </xf>
    <xf numFmtId="0" fontId="22" fillId="0" borderId="20" xfId="0" applyFont="1" applyBorder="1"/>
    <xf numFmtId="0" fontId="28" fillId="0" borderId="0" xfId="2" applyFont="1"/>
    <xf numFmtId="0" fontId="22" fillId="0" borderId="0" xfId="0" applyFont="1" applyAlignment="1">
      <alignment horizontal="center" wrapText="1"/>
    </xf>
    <xf numFmtId="0" fontId="2" fillId="11" borderId="16" xfId="0" applyFont="1" applyFill="1" applyBorder="1" applyAlignment="1">
      <alignment horizontal="center" vertical="center" wrapText="1"/>
    </xf>
    <xf numFmtId="164" fontId="2" fillId="11" borderId="47" xfId="0" applyNumberFormat="1" applyFont="1" applyFill="1" applyBorder="1" applyAlignment="1">
      <alignment horizontal="right" vertical="center" wrapText="1"/>
    </xf>
    <xf numFmtId="0" fontId="26" fillId="0" borderId="36" xfId="0" applyFont="1" applyBorder="1" applyAlignment="1">
      <alignment horizontal="left" vertical="center" wrapText="1"/>
    </xf>
    <xf numFmtId="0" fontId="21" fillId="11" borderId="12"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6" fillId="5" borderId="1" xfId="0" applyFont="1" applyFill="1" applyBorder="1" applyAlignment="1">
      <alignment horizontal="left" vertical="center" wrapText="1"/>
    </xf>
    <xf numFmtId="2" fontId="26" fillId="5" borderId="25" xfId="0" applyNumberFormat="1" applyFont="1" applyFill="1" applyBorder="1" applyAlignment="1">
      <alignment horizontal="center" vertical="center" wrapText="1"/>
    </xf>
    <xf numFmtId="164" fontId="2" fillId="11" borderId="34" xfId="0" applyNumberFormat="1" applyFont="1" applyFill="1" applyBorder="1" applyAlignment="1">
      <alignment horizontal="right" vertical="center" wrapText="1"/>
    </xf>
    <xf numFmtId="164" fontId="20" fillId="0" borderId="34" xfId="0" applyNumberFormat="1" applyFont="1" applyBorder="1" applyAlignment="1">
      <alignment horizontal="right" vertical="center"/>
    </xf>
    <xf numFmtId="164" fontId="0" fillId="0" borderId="0" xfId="0" applyNumberFormat="1" applyAlignment="1">
      <alignment vertical="center"/>
    </xf>
    <xf numFmtId="0" fontId="2" fillId="7" borderId="13" xfId="0" applyFont="1" applyFill="1" applyBorder="1" applyAlignment="1">
      <alignment horizontal="left" vertical="center" wrapText="1"/>
    </xf>
    <xf numFmtId="0" fontId="2" fillId="7" borderId="14" xfId="0" applyFont="1" applyFill="1" applyBorder="1" applyAlignment="1">
      <alignment horizontal="left" vertical="center" wrapText="1"/>
    </xf>
    <xf numFmtId="0" fontId="2" fillId="7" borderId="48" xfId="0" applyFont="1" applyFill="1" applyBorder="1" applyAlignment="1">
      <alignment horizontal="left" vertical="center" wrapText="1"/>
    </xf>
    <xf numFmtId="0" fontId="2" fillId="11" borderId="13" xfId="0" applyFont="1" applyFill="1" applyBorder="1" applyAlignment="1">
      <alignment horizontal="left" vertical="center" wrapText="1"/>
    </xf>
    <xf numFmtId="0" fontId="2" fillId="11" borderId="14" xfId="0" applyFont="1" applyFill="1" applyBorder="1" applyAlignment="1">
      <alignment horizontal="left" vertical="center" wrapText="1"/>
    </xf>
    <xf numFmtId="0" fontId="2" fillId="11" borderId="48"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48" xfId="0" applyFont="1" applyFill="1" applyBorder="1" applyAlignment="1">
      <alignment horizontal="left" vertical="center"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1" fillId="0" borderId="20" xfId="0" applyFont="1" applyBorder="1" applyAlignment="1">
      <alignment horizontal="left" vertical="top" wrapText="1"/>
    </xf>
    <xf numFmtId="0" fontId="1" fillId="0" borderId="0" xfId="0" applyFont="1" applyAlignment="1">
      <alignment horizontal="left" vertical="top" wrapText="1"/>
    </xf>
    <xf numFmtId="0" fontId="1" fillId="0" borderId="21" xfId="0" applyFont="1" applyBorder="1" applyAlignment="1">
      <alignment horizontal="left" vertical="top" wrapText="1"/>
    </xf>
    <xf numFmtId="0" fontId="1" fillId="0" borderId="46" xfId="0" applyFont="1" applyBorder="1" applyAlignment="1">
      <alignment horizontal="left" vertical="top" wrapText="1"/>
    </xf>
    <xf numFmtId="0" fontId="1" fillId="0" borderId="33" xfId="0" applyFont="1" applyBorder="1" applyAlignment="1">
      <alignment horizontal="left" vertical="top" wrapText="1"/>
    </xf>
    <xf numFmtId="0" fontId="1" fillId="0" borderId="43" xfId="0" applyFont="1" applyBorder="1" applyAlignment="1">
      <alignment horizontal="left" vertical="top" wrapText="1"/>
    </xf>
    <xf numFmtId="0" fontId="20" fillId="0" borderId="12" xfId="0" applyFont="1" applyBorder="1" applyAlignment="1">
      <alignment horizontal="center" vertical="center"/>
    </xf>
    <xf numFmtId="0" fontId="20" fillId="0" borderId="14" xfId="0" applyFont="1" applyBorder="1" applyAlignment="1">
      <alignment horizontal="center" vertical="center"/>
    </xf>
    <xf numFmtId="0" fontId="20" fillId="0" borderId="48" xfId="0" applyFont="1" applyBorder="1" applyAlignment="1">
      <alignment horizontal="center" vertical="center"/>
    </xf>
    <xf numFmtId="0" fontId="22" fillId="0" borderId="17" xfId="0" applyFont="1" applyBorder="1" applyAlignment="1">
      <alignment horizontal="center"/>
    </xf>
    <xf numFmtId="0" fontId="22" fillId="0" borderId="18" xfId="0" applyFont="1" applyBorder="1" applyAlignment="1">
      <alignment horizontal="center"/>
    </xf>
    <xf numFmtId="0" fontId="22" fillId="0" borderId="20" xfId="0" applyFont="1" applyBorder="1" applyAlignment="1">
      <alignment horizontal="center"/>
    </xf>
    <xf numFmtId="0" fontId="22" fillId="0" borderId="0" xfId="0" applyFont="1" applyAlignment="1">
      <alignment horizontal="center"/>
    </xf>
    <xf numFmtId="0" fontId="22" fillId="0" borderId="19" xfId="0" applyFont="1" applyBorder="1" applyAlignment="1">
      <alignment horizontal="center" vertical="center"/>
    </xf>
    <xf numFmtId="0" fontId="22" fillId="0" borderId="21" xfId="0" applyFont="1" applyBorder="1" applyAlignment="1">
      <alignment horizontal="center" vertical="center"/>
    </xf>
    <xf numFmtId="0" fontId="22" fillId="0" borderId="43" xfId="0" applyFont="1" applyBorder="1" applyAlignment="1">
      <alignment horizontal="center" vertical="center"/>
    </xf>
    <xf numFmtId="0" fontId="22" fillId="0" borderId="46" xfId="0" applyFont="1" applyBorder="1" applyAlignment="1">
      <alignment horizontal="center" vertical="center" wrapText="1"/>
    </xf>
    <xf numFmtId="0" fontId="22" fillId="0" borderId="33" xfId="0" applyFont="1" applyBorder="1" applyAlignment="1">
      <alignment horizontal="center" vertical="center" wrapText="1"/>
    </xf>
    <xf numFmtId="0" fontId="20" fillId="0" borderId="18" xfId="0" applyFont="1" applyBorder="1" applyAlignment="1">
      <alignment horizontal="center" vertical="center"/>
    </xf>
    <xf numFmtId="0" fontId="20" fillId="0" borderId="45" xfId="0" applyFont="1" applyBorder="1" applyAlignment="1">
      <alignment horizontal="center"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4" fontId="20" fillId="0" borderId="3" xfId="0" applyNumberFormat="1" applyFont="1" applyBorder="1" applyAlignment="1">
      <alignment horizontal="left" vertical="center"/>
    </xf>
    <xf numFmtId="4" fontId="20" fillId="0" borderId="6" xfId="0" applyNumberFormat="1"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4" xfId="0" applyFont="1" applyBorder="1" applyAlignment="1">
      <alignment horizontal="center" vertical="center" wrapText="1"/>
    </xf>
    <xf numFmtId="0" fontId="20" fillId="0" borderId="24" xfId="0" applyFont="1" applyBorder="1" applyAlignment="1">
      <alignment horizontal="center"/>
    </xf>
    <xf numFmtId="0" fontId="20" fillId="0" borderId="25" xfId="0" applyFont="1" applyBorder="1" applyAlignment="1">
      <alignment horizontal="center"/>
    </xf>
    <xf numFmtId="0" fontId="21" fillId="0" borderId="2" xfId="0" applyFont="1" applyBorder="1" applyAlignment="1">
      <alignment horizontal="center" vertical="center" wrapText="1"/>
    </xf>
    <xf numFmtId="0" fontId="21" fillId="0" borderId="6" xfId="0" applyFont="1" applyBorder="1" applyAlignment="1">
      <alignment horizontal="center" vertical="center" wrapText="1"/>
    </xf>
    <xf numFmtId="4" fontId="20" fillId="0" borderId="4" xfId="0" applyNumberFormat="1" applyFont="1" applyBorder="1" applyAlignment="1">
      <alignment horizontal="center" vertical="center" wrapText="1"/>
    </xf>
    <xf numFmtId="4" fontId="20" fillId="0" borderId="8" xfId="0" applyNumberFormat="1" applyFont="1" applyBorder="1" applyAlignment="1">
      <alignment horizontal="center" vertical="center"/>
    </xf>
    <xf numFmtId="4" fontId="20" fillId="0" borderId="9" xfId="0" applyNumberFormat="1" applyFont="1" applyBorder="1" applyAlignment="1">
      <alignment horizontal="center" vertical="center"/>
    </xf>
    <xf numFmtId="4" fontId="20" fillId="0" borderId="7" xfId="0" applyNumberFormat="1" applyFont="1" applyBorder="1" applyAlignment="1">
      <alignment horizontal="center" vertical="center"/>
    </xf>
    <xf numFmtId="4" fontId="20" fillId="0" borderId="0" xfId="0" applyNumberFormat="1" applyFont="1" applyAlignment="1">
      <alignment horizontal="center" vertical="center"/>
    </xf>
    <xf numFmtId="4" fontId="20" fillId="0" borderId="38" xfId="0" applyNumberFormat="1" applyFont="1" applyBorder="1" applyAlignment="1">
      <alignment horizontal="center" vertical="center"/>
    </xf>
    <xf numFmtId="4" fontId="20" fillId="0" borderId="42" xfId="0" applyNumberFormat="1" applyFont="1" applyBorder="1" applyAlignment="1">
      <alignment horizontal="center" vertical="center"/>
    </xf>
    <xf numFmtId="4" fontId="20" fillId="0" borderId="33" xfId="0" applyNumberFormat="1" applyFont="1" applyBorder="1" applyAlignment="1">
      <alignment horizontal="center" vertical="center"/>
    </xf>
    <xf numFmtId="4" fontId="20" fillId="0" borderId="39" xfId="0" applyNumberFormat="1" applyFont="1" applyBorder="1" applyAlignment="1">
      <alignment horizontal="center" vertical="center"/>
    </xf>
    <xf numFmtId="0" fontId="21" fillId="0" borderId="42"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43" xfId="0" applyFont="1" applyBorder="1" applyAlignment="1">
      <alignment horizontal="center" vertical="center" wrapText="1"/>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22" fillId="0" borderId="28" xfId="0" applyFont="1" applyBorder="1" applyAlignment="1">
      <alignment horizontal="center"/>
    </xf>
    <xf numFmtId="0" fontId="20" fillId="0" borderId="50" xfId="0" applyFont="1" applyBorder="1" applyAlignment="1">
      <alignment horizontal="center" vertical="center"/>
    </xf>
    <xf numFmtId="0" fontId="20" fillId="0" borderId="40" xfId="0" applyFont="1" applyBorder="1" applyAlignment="1">
      <alignment horizontal="center" vertical="center"/>
    </xf>
    <xf numFmtId="0" fontId="21" fillId="0" borderId="7" xfId="0" applyFont="1" applyBorder="1" applyAlignment="1">
      <alignment horizontal="center" vertical="center" wrapText="1"/>
    </xf>
    <xf numFmtId="0" fontId="21" fillId="0" borderId="0" xfId="0" applyFont="1" applyAlignment="1">
      <alignment horizontal="center" vertical="center" wrapText="1"/>
    </xf>
    <xf numFmtId="0" fontId="21" fillId="0" borderId="21" xfId="0" applyFont="1" applyBorder="1" applyAlignment="1">
      <alignment horizontal="center" vertical="center" wrapText="1"/>
    </xf>
    <xf numFmtId="4" fontId="20" fillId="0" borderId="3" xfId="0" applyNumberFormat="1" applyFont="1" applyBorder="1" applyAlignment="1">
      <alignment horizontal="left" vertical="center" wrapText="1"/>
    </xf>
    <xf numFmtId="4" fontId="20" fillId="0" borderId="6" xfId="0" applyNumberFormat="1" applyFont="1" applyBorder="1" applyAlignment="1">
      <alignment horizontal="left" vertical="center" wrapText="1"/>
    </xf>
    <xf numFmtId="0" fontId="20" fillId="0" borderId="41" xfId="0" applyFont="1" applyBorder="1" applyAlignment="1">
      <alignment horizontal="left" vertical="center"/>
    </xf>
    <xf numFmtId="0" fontId="20" fillId="0" borderId="49" xfId="0" applyFont="1" applyBorder="1" applyAlignment="1">
      <alignment horizontal="left" vertical="center"/>
    </xf>
    <xf numFmtId="2" fontId="25" fillId="0" borderId="1" xfId="0" applyNumberFormat="1" applyFont="1" applyBorder="1" applyAlignment="1">
      <alignment horizontal="center" vertical="center" wrapText="1"/>
    </xf>
    <xf numFmtId="0" fontId="21" fillId="7" borderId="13" xfId="0" applyFont="1" applyFill="1" applyBorder="1" applyAlignment="1">
      <alignment horizontal="left" vertical="center" wrapText="1"/>
    </xf>
    <xf numFmtId="0" fontId="21" fillId="7" borderId="14" xfId="0" applyFont="1" applyFill="1" applyBorder="1" applyAlignment="1">
      <alignment horizontal="left" vertical="center" wrapText="1"/>
    </xf>
    <xf numFmtId="0" fontId="21" fillId="7" borderId="15" xfId="0" applyFont="1" applyFill="1" applyBorder="1" applyAlignment="1">
      <alignment horizontal="left" vertical="center" wrapText="1"/>
    </xf>
    <xf numFmtId="2" fontId="25" fillId="0" borderId="36" xfId="0" applyNumberFormat="1" applyFont="1" applyBorder="1" applyAlignment="1">
      <alignment horizontal="center" vertical="center" wrapText="1"/>
    </xf>
    <xf numFmtId="0" fontId="21" fillId="11" borderId="13" xfId="0" applyFont="1" applyFill="1" applyBorder="1" applyAlignment="1">
      <alignment horizontal="left" vertical="center" wrapText="1"/>
    </xf>
    <xf numFmtId="0" fontId="21" fillId="11" borderId="14" xfId="0" applyFont="1" applyFill="1" applyBorder="1" applyAlignment="1">
      <alignment horizontal="left" vertical="center" wrapText="1"/>
    </xf>
    <xf numFmtId="0" fontId="21" fillId="11" borderId="15" xfId="0" applyFont="1" applyFill="1" applyBorder="1" applyAlignment="1">
      <alignment horizontal="left" vertical="center" wrapText="1"/>
    </xf>
    <xf numFmtId="2" fontId="25" fillId="0" borderId="5" xfId="0" applyNumberFormat="1" applyFont="1" applyBorder="1" applyAlignment="1">
      <alignment horizontal="center" vertical="center" wrapText="1"/>
    </xf>
    <xf numFmtId="2" fontId="25" fillId="5" borderId="1" xfId="0" applyNumberFormat="1" applyFont="1" applyFill="1" applyBorder="1" applyAlignment="1">
      <alignment horizontal="center" vertical="center" wrapText="1"/>
    </xf>
    <xf numFmtId="2" fontId="25" fillId="5" borderId="5" xfId="0" applyNumberFormat="1" applyFont="1" applyFill="1" applyBorder="1" applyAlignment="1">
      <alignment horizontal="center" vertical="center" wrapText="1"/>
    </xf>
    <xf numFmtId="0" fontId="21" fillId="2" borderId="13" xfId="0" applyFont="1" applyFill="1" applyBorder="1" applyAlignment="1">
      <alignment horizontal="left" vertical="center" wrapText="1"/>
    </xf>
    <xf numFmtId="0" fontId="21" fillId="2" borderId="14" xfId="0" applyFont="1" applyFill="1" applyBorder="1" applyAlignment="1">
      <alignment horizontal="left" vertical="center" wrapText="1"/>
    </xf>
    <xf numFmtId="0" fontId="21" fillId="2" borderId="15" xfId="0" applyFont="1" applyFill="1" applyBorder="1" applyAlignment="1">
      <alignment horizontal="left" vertical="center" wrapText="1"/>
    </xf>
    <xf numFmtId="0" fontId="25" fillId="0" borderId="28" xfId="0" applyFont="1" applyBorder="1" applyAlignment="1">
      <alignment horizontal="center" wrapText="1"/>
    </xf>
    <xf numFmtId="2" fontId="20" fillId="0" borderId="36" xfId="0" applyNumberFormat="1" applyFont="1" applyBorder="1" applyAlignment="1">
      <alignment horizontal="center" vertical="center"/>
    </xf>
    <xf numFmtId="2" fontId="20" fillId="0" borderId="31" xfId="0" applyNumberFormat="1" applyFont="1" applyBorder="1" applyAlignment="1">
      <alignment horizontal="center" vertical="center"/>
    </xf>
    <xf numFmtId="0" fontId="20" fillId="0" borderId="36" xfId="0" applyFont="1" applyBorder="1" applyAlignment="1">
      <alignment horizontal="center" vertical="center"/>
    </xf>
    <xf numFmtId="0" fontId="20" fillId="0" borderId="31" xfId="0" applyFont="1" applyBorder="1" applyAlignment="1">
      <alignment horizontal="center" vertical="center"/>
    </xf>
    <xf numFmtId="0" fontId="20" fillId="0" borderId="37" xfId="0" applyFont="1" applyBorder="1" applyAlignment="1">
      <alignment horizontal="center" vertical="center"/>
    </xf>
    <xf numFmtId="0" fontId="20" fillId="0" borderId="32" xfId="0" applyFont="1" applyBorder="1" applyAlignment="1">
      <alignment horizontal="center" vertical="center"/>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164" fontId="5" fillId="3" borderId="30" xfId="0" applyNumberFormat="1" applyFont="1" applyFill="1" applyBorder="1" applyAlignment="1">
      <alignment horizontal="center" vertical="center" wrapText="1"/>
    </xf>
    <xf numFmtId="164" fontId="5" fillId="3" borderId="32" xfId="0" applyNumberFormat="1"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left" vertical="center" wrapText="1"/>
    </xf>
    <xf numFmtId="0" fontId="1" fillId="0" borderId="21" xfId="0" applyFont="1" applyBorder="1" applyAlignment="1">
      <alignment horizontal="left" vertical="center" wrapText="1"/>
    </xf>
    <xf numFmtId="164" fontId="0" fillId="0" borderId="12" xfId="0" applyNumberFormat="1" applyBorder="1" applyAlignment="1">
      <alignment horizontal="center" vertical="center"/>
    </xf>
    <xf numFmtId="0" fontId="0" fillId="0" borderId="15" xfId="0" applyBorder="1" applyAlignment="1">
      <alignment horizontal="center" vertical="center"/>
    </xf>
    <xf numFmtId="0" fontId="3" fillId="3" borderId="1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1" fillId="0" borderId="18" xfId="0" applyFont="1" applyBorder="1" applyAlignment="1">
      <alignment horizontal="justify" vertical="center" wrapText="1"/>
    </xf>
    <xf numFmtId="0" fontId="1" fillId="0" borderId="19" xfId="0" applyFont="1" applyBorder="1" applyAlignment="1">
      <alignment horizontal="justify" vertical="center" wrapText="1"/>
    </xf>
    <xf numFmtId="0" fontId="1" fillId="0" borderId="0" xfId="0" applyFont="1" applyAlignment="1">
      <alignment horizontal="justify" vertical="center" wrapText="1"/>
    </xf>
    <xf numFmtId="0" fontId="1" fillId="0" borderId="21" xfId="0" applyFont="1" applyBorder="1" applyAlignment="1">
      <alignment horizontal="justify" vertical="center" wrapText="1"/>
    </xf>
    <xf numFmtId="0" fontId="11" fillId="0" borderId="17" xfId="0" applyFont="1" applyBorder="1" applyAlignment="1">
      <alignment horizontal="center"/>
    </xf>
    <xf numFmtId="0" fontId="11" fillId="0" borderId="18" xfId="0" applyFont="1" applyBorder="1" applyAlignment="1">
      <alignment horizontal="center"/>
    </xf>
    <xf numFmtId="0" fontId="11" fillId="0" borderId="19" xfId="0" applyFont="1" applyBorder="1" applyAlignment="1">
      <alignment horizontal="center"/>
    </xf>
    <xf numFmtId="0" fontId="11" fillId="0" borderId="20" xfId="0" applyFont="1" applyBorder="1" applyAlignment="1">
      <alignment horizontal="center"/>
    </xf>
    <xf numFmtId="0" fontId="11" fillId="0" borderId="0" xfId="0" applyFont="1" applyAlignment="1">
      <alignment horizontal="center"/>
    </xf>
    <xf numFmtId="0" fontId="11" fillId="0" borderId="21" xfId="0" applyFont="1" applyBorder="1" applyAlignment="1">
      <alignment horizont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21" xfId="0" applyFont="1" applyBorder="1" applyAlignment="1">
      <alignment horizontal="center" vertical="center"/>
    </xf>
    <xf numFmtId="0" fontId="11" fillId="0" borderId="46" xfId="0" applyFont="1" applyBorder="1" applyAlignment="1">
      <alignment horizontal="center" vertical="center"/>
    </xf>
    <xf numFmtId="0" fontId="11" fillId="0" borderId="33" xfId="0" applyFont="1" applyBorder="1" applyAlignment="1">
      <alignment horizontal="center" vertical="center"/>
    </xf>
    <xf numFmtId="0" fontId="11" fillId="0" borderId="43" xfId="0" applyFont="1" applyBorder="1" applyAlignment="1">
      <alignment horizontal="center"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46" xfId="0" applyFont="1" applyFill="1" applyBorder="1" applyAlignment="1">
      <alignment horizontal="center" vertical="center"/>
    </xf>
    <xf numFmtId="4" fontId="4" fillId="3" borderId="12" xfId="0" applyNumberFormat="1" applyFont="1" applyFill="1" applyBorder="1" applyAlignment="1">
      <alignment horizontal="left" vertical="center"/>
    </xf>
    <xf numFmtId="0" fontId="4" fillId="3" borderId="14" xfId="0" applyFont="1" applyFill="1" applyBorder="1" applyAlignment="1">
      <alignment horizontal="left" vertical="center"/>
    </xf>
    <xf numFmtId="0" fontId="2" fillId="4" borderId="16"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34"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0" xfId="0" applyFont="1" applyFill="1" applyAlignment="1">
      <alignment horizontal="center" vertical="center"/>
    </xf>
    <xf numFmtId="0" fontId="3" fillId="3" borderId="21"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5"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34" xfId="0" applyFont="1" applyFill="1" applyBorder="1" applyAlignment="1">
      <alignment horizontal="center" vertical="center"/>
    </xf>
    <xf numFmtId="10" fontId="5" fillId="6" borderId="35" xfId="0" applyNumberFormat="1" applyFont="1" applyFill="1" applyBorder="1" applyAlignment="1">
      <alignment horizontal="center" vertical="center" wrapText="1"/>
    </xf>
    <xf numFmtId="10" fontId="5" fillId="6" borderId="37" xfId="0" applyNumberFormat="1" applyFont="1" applyFill="1" applyBorder="1" applyAlignment="1">
      <alignment horizontal="center" vertical="center" wrapText="1"/>
    </xf>
    <xf numFmtId="0" fontId="14" fillId="0" borderId="0" xfId="0" applyFont="1" applyAlignment="1">
      <alignment horizontal="center" vertical="center" wrapText="1"/>
    </xf>
    <xf numFmtId="0" fontId="14" fillId="0" borderId="21" xfId="0" applyFont="1" applyBorder="1" applyAlignment="1">
      <alignment horizontal="center" vertical="center" wrapText="1"/>
    </xf>
    <xf numFmtId="0" fontId="18" fillId="0" borderId="0" xfId="0" applyFont="1" applyAlignment="1">
      <alignment horizontal="center" vertical="center"/>
    </xf>
    <xf numFmtId="0" fontId="18" fillId="0" borderId="21" xfId="0" applyFont="1" applyBorder="1" applyAlignment="1">
      <alignment horizontal="center" vertical="center"/>
    </xf>
    <xf numFmtId="0" fontId="19" fillId="0" borderId="0" xfId="0" applyFont="1" applyAlignment="1">
      <alignment horizontal="center" vertical="center"/>
    </xf>
    <xf numFmtId="0" fontId="19" fillId="0" borderId="21" xfId="0" applyFont="1" applyBorder="1" applyAlignment="1">
      <alignment horizontal="center" vertical="center"/>
    </xf>
    <xf numFmtId="0" fontId="19" fillId="0" borderId="0" xfId="0" applyFont="1" applyAlignment="1">
      <alignment horizontal="center" vertical="top"/>
    </xf>
    <xf numFmtId="0" fontId="19" fillId="0" borderId="21" xfId="0" applyFont="1" applyBorder="1" applyAlignment="1">
      <alignment horizontal="center" vertical="top"/>
    </xf>
    <xf numFmtId="164" fontId="16" fillId="0" borderId="2" xfId="1" applyNumberFormat="1" applyFont="1" applyBorder="1" applyAlignment="1">
      <alignment horizontal="center" vertical="center"/>
    </xf>
    <xf numFmtId="164" fontId="16" fillId="0" borderId="6" xfId="1" applyNumberFormat="1" applyFont="1" applyBorder="1" applyAlignment="1">
      <alignment horizontal="center" vertical="center"/>
    </xf>
    <xf numFmtId="4" fontId="3" fillId="10" borderId="26" xfId="0" applyNumberFormat="1" applyFont="1" applyFill="1" applyBorder="1" applyAlignment="1">
      <alignment horizontal="center"/>
    </xf>
    <xf numFmtId="4" fontId="3" fillId="10" borderId="1" xfId="0" applyNumberFormat="1" applyFont="1" applyFill="1" applyBorder="1" applyAlignment="1">
      <alignment horizontal="center"/>
    </xf>
    <xf numFmtId="4" fontId="3" fillId="10" borderId="5" xfId="0" applyNumberFormat="1" applyFont="1" applyFill="1" applyBorder="1" applyAlignment="1">
      <alignment horizontal="center"/>
    </xf>
    <xf numFmtId="10" fontId="0" fillId="8" borderId="1" xfId="0" applyNumberFormat="1" applyFill="1" applyBorder="1" applyAlignment="1">
      <alignment horizontal="center"/>
    </xf>
    <xf numFmtId="0" fontId="0" fillId="0" borderId="69" xfId="0" applyBorder="1" applyAlignment="1">
      <alignment horizontal="left"/>
    </xf>
    <xf numFmtId="0" fontId="0" fillId="0" borderId="6" xfId="0" applyBorder="1" applyAlignment="1">
      <alignment horizontal="left"/>
    </xf>
    <xf numFmtId="0" fontId="4" fillId="9" borderId="1" xfId="0" applyFont="1" applyFill="1" applyBorder="1" applyAlignment="1">
      <alignment horizontal="center" vertical="center"/>
    </xf>
    <xf numFmtId="0" fontId="4" fillId="9" borderId="22" xfId="0" applyFont="1" applyFill="1" applyBorder="1" applyAlignment="1">
      <alignment horizontal="center" vertical="center"/>
    </xf>
    <xf numFmtId="0" fontId="0" fillId="0" borderId="1" xfId="0" applyBorder="1" applyAlignment="1">
      <alignment horizontal="center" vertical="center" wrapText="1"/>
    </xf>
    <xf numFmtId="0" fontId="0" fillId="0" borderId="22" xfId="0" applyBorder="1" applyAlignment="1">
      <alignment horizontal="center" vertical="center" wrapText="1"/>
    </xf>
    <xf numFmtId="4" fontId="16" fillId="0" borderId="2" xfId="0" applyNumberFormat="1" applyFont="1" applyBorder="1" applyAlignment="1">
      <alignment horizontal="center" vertical="center" wrapText="1"/>
    </xf>
    <xf numFmtId="0" fontId="16" fillId="0" borderId="3"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69"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7" fillId="0" borderId="26" xfId="0" applyFont="1" applyBorder="1" applyAlignment="1">
      <alignment horizontal="center" vertical="center"/>
    </xf>
    <xf numFmtId="0" fontId="17" fillId="0" borderId="1" xfId="0" applyFont="1" applyBorder="1" applyAlignment="1">
      <alignment horizontal="center" vertical="center"/>
    </xf>
    <xf numFmtId="0" fontId="17" fillId="0" borderId="22" xfId="0" applyFont="1" applyBorder="1" applyAlignment="1">
      <alignment horizontal="center" vertical="center"/>
    </xf>
    <xf numFmtId="0" fontId="0" fillId="0" borderId="1" xfId="0" applyBorder="1" applyAlignment="1">
      <alignment horizontal="center"/>
    </xf>
    <xf numFmtId="0" fontId="16" fillId="0" borderId="69" xfId="0" applyFont="1" applyBorder="1" applyAlignment="1">
      <alignment horizontal="left" vertical="center" wrapText="1"/>
    </xf>
    <xf numFmtId="0" fontId="16" fillId="0" borderId="3" xfId="0" applyFont="1" applyBorder="1" applyAlignment="1">
      <alignment horizontal="left" vertical="center" wrapText="1"/>
    </xf>
    <xf numFmtId="0" fontId="16" fillId="0" borderId="6" xfId="0" applyFont="1" applyBorder="1" applyAlignment="1">
      <alignment horizontal="left" vertical="center" wrapText="1"/>
    </xf>
    <xf numFmtId="0" fontId="6" fillId="0" borderId="69" xfId="0" applyFont="1" applyBorder="1" applyAlignment="1">
      <alignment horizontal="left"/>
    </xf>
    <xf numFmtId="0" fontId="6" fillId="0" borderId="6" xfId="0" applyFont="1" applyBorder="1" applyAlignment="1">
      <alignment horizontal="left"/>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16" fillId="0" borderId="26" xfId="0" applyFont="1" applyBorder="1" applyAlignment="1">
      <alignment horizontal="left" vertical="center"/>
    </xf>
    <xf numFmtId="0" fontId="16" fillId="0" borderId="1" xfId="0" applyFont="1" applyBorder="1" applyAlignment="1">
      <alignment horizontal="left" vertical="center"/>
    </xf>
    <xf numFmtId="0" fontId="16" fillId="0" borderId="2" xfId="0" applyFont="1" applyBorder="1" applyAlignment="1">
      <alignment horizontal="center" vertical="center"/>
    </xf>
    <xf numFmtId="0" fontId="16" fillId="0" borderId="6" xfId="0" applyFont="1" applyBorder="1" applyAlignment="1">
      <alignment horizontal="center" vertical="center"/>
    </xf>
    <xf numFmtId="0" fontId="16" fillId="0" borderId="2" xfId="0" applyFont="1" applyBorder="1" applyAlignment="1">
      <alignment horizontal="center" vertical="center" wrapText="1"/>
    </xf>
    <xf numFmtId="0" fontId="16" fillId="0" borderId="69" xfId="0" applyFont="1" applyBorder="1" applyAlignment="1">
      <alignment horizontal="justify" vertical="center" wrapText="1"/>
    </xf>
    <xf numFmtId="0" fontId="16" fillId="0" borderId="3" xfId="0" applyFont="1" applyBorder="1" applyAlignment="1">
      <alignment horizontal="justify" vertical="center" wrapText="1"/>
    </xf>
    <xf numFmtId="0" fontId="16" fillId="0" borderId="44" xfId="0" applyFont="1" applyBorder="1" applyAlignment="1">
      <alignment horizontal="justify" vertical="center" wrapText="1"/>
    </xf>
  </cellXfs>
  <cellStyles count="5">
    <cellStyle name="Hiperlink" xfId="2" builtinId="8"/>
    <cellStyle name="Moeda" xfId="1" builtinId="4"/>
    <cellStyle name="Normal" xfId="0" builtinId="0"/>
    <cellStyle name="Porcentagem" xfId="3" builtinId="5"/>
    <cellStyle name="Vírgula" xfId="4" builtinId="3"/>
  </cellStyles>
  <dxfs count="13">
    <dxf>
      <font>
        <b/>
        <i val="0"/>
        <condense val="0"/>
        <extend val="0"/>
      </font>
    </dxf>
    <dxf>
      <font>
        <b/>
        <i val="0"/>
        <condense val="0"/>
        <extend val="0"/>
      </font>
      <fill>
        <patternFill>
          <bgColor indexed="43"/>
        </patternFill>
      </fill>
    </dxf>
    <dxf>
      <fill>
        <patternFill patternType="none">
          <bgColor indexed="65"/>
        </patternFill>
      </fill>
    </dxf>
    <dxf>
      <font>
        <b/>
        <i val="0"/>
        <condense val="0"/>
        <extend val="0"/>
      </font>
    </dxf>
    <dxf>
      <font>
        <b/>
        <i val="0"/>
        <condense val="0"/>
        <extend val="0"/>
      </font>
      <fill>
        <patternFill>
          <bgColor indexed="43"/>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154782</xdr:colOff>
      <xdr:row>1</xdr:row>
      <xdr:rowOff>215395</xdr:rowOff>
    </xdr:from>
    <xdr:to>
      <xdr:col>0</xdr:col>
      <xdr:colOff>1458138</xdr:colOff>
      <xdr:row>3</xdr:row>
      <xdr:rowOff>250031</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54782" y="417801"/>
          <a:ext cx="1303356" cy="8323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141578</xdr:colOff>
      <xdr:row>1</xdr:row>
      <xdr:rowOff>86591</xdr:rowOff>
    </xdr:from>
    <xdr:to>
      <xdr:col>0</xdr:col>
      <xdr:colOff>1692325</xdr:colOff>
      <xdr:row>4</xdr:row>
      <xdr:rowOff>49790</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41578" y="294409"/>
          <a:ext cx="1550747" cy="10369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ABINETE\Users\RJ%20Morais%20Engenharia%20e%20Empreendimentos\LICITA&#199;&#213;ES\Cedro%20do%20abaet&#233;%20CREDENCIAMENTO\PLANILHA%20OR&#199;AMENT&#193;RIA%20-%20PROJETOS%20EXT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GERAL"/>
      <sheetName val="COMPOSIÇÃO BDI"/>
    </sheetNames>
    <sheetDataSet>
      <sheetData sheetId="0">
        <row r="3">
          <cell r="A3" t="str">
            <v xml:space="preserve">OBJETO: Contratação eventual e futura de empresa especializada para prestação de serviços de elaboração de Projetos Complementares, Planilhas Orçamentárias e Memoriais Descritivos, atendendo às necessidades da Secretaria de Obras deste Município. </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J183"/>
  <sheetViews>
    <sheetView tabSelected="1" view="pageBreakPreview" topLeftCell="A156" zoomScale="70" zoomScaleNormal="100" zoomScaleSheetLayoutView="70" workbookViewId="0">
      <selection activeCell="D178" sqref="D178:D181"/>
    </sheetView>
  </sheetViews>
  <sheetFormatPr defaultRowHeight="15.75" x14ac:dyDescent="0.25"/>
  <cols>
    <col min="1" max="1" width="24.28515625" style="164" bestFit="1" customWidth="1"/>
    <col min="2" max="2" width="11.85546875" style="73" bestFit="1" customWidth="1"/>
    <col min="3" max="3" width="8.85546875" style="73" bestFit="1" customWidth="1"/>
    <col min="4" max="4" width="124.42578125" style="73" customWidth="1"/>
    <col min="5" max="5" width="5.5703125" style="73" bestFit="1" customWidth="1"/>
    <col min="6" max="6" width="10.85546875" style="73" bestFit="1" customWidth="1"/>
    <col min="7" max="7" width="13.7109375" style="73" bestFit="1" customWidth="1"/>
    <col min="8" max="8" width="18.42578125" style="73" bestFit="1" customWidth="1"/>
    <col min="9" max="9" width="13.7109375" style="73" bestFit="1" customWidth="1"/>
    <col min="10" max="10" width="18.42578125" style="73" bestFit="1" customWidth="1"/>
    <col min="11" max="16384" width="9.140625" style="73"/>
  </cols>
  <sheetData>
    <row r="1" spans="1:10" x14ac:dyDescent="0.25">
      <c r="A1" s="236"/>
      <c r="B1" s="209" t="s">
        <v>7</v>
      </c>
      <c r="C1" s="209"/>
      <c r="D1" s="209"/>
      <c r="E1" s="209"/>
      <c r="F1" s="209"/>
      <c r="G1" s="210"/>
      <c r="H1" s="239" t="s">
        <v>140</v>
      </c>
      <c r="I1" s="239"/>
      <c r="J1" s="240"/>
    </row>
    <row r="2" spans="1:10" ht="35.25" customHeight="1" x14ac:dyDescent="0.25">
      <c r="A2" s="237"/>
      <c r="B2" s="211"/>
      <c r="C2" s="211"/>
      <c r="D2" s="211"/>
      <c r="E2" s="211"/>
      <c r="F2" s="211"/>
      <c r="G2" s="212"/>
      <c r="H2" s="217" t="s">
        <v>141</v>
      </c>
      <c r="I2" s="218"/>
      <c r="J2" s="219"/>
    </row>
    <row r="3" spans="1:10" ht="27" customHeight="1" x14ac:dyDescent="0.25">
      <c r="A3" s="237"/>
      <c r="B3" s="215" t="s">
        <v>381</v>
      </c>
      <c r="C3" s="215"/>
      <c r="D3" s="216"/>
      <c r="E3" s="224" t="s">
        <v>9</v>
      </c>
      <c r="F3" s="225"/>
      <c r="G3" s="226"/>
      <c r="H3" s="222" t="s">
        <v>24</v>
      </c>
      <c r="I3" s="223"/>
      <c r="J3" s="90">
        <f>BDI!I7</f>
        <v>0.20301131837419373</v>
      </c>
    </row>
    <row r="4" spans="1:10" ht="27" customHeight="1" x14ac:dyDescent="0.25">
      <c r="A4" s="237"/>
      <c r="B4" s="247" t="s">
        <v>139</v>
      </c>
      <c r="C4" s="247"/>
      <c r="D4" s="248"/>
      <c r="E4" s="227"/>
      <c r="F4" s="228"/>
      <c r="G4" s="229"/>
      <c r="H4" s="244" t="s">
        <v>399</v>
      </c>
      <c r="I4" s="245"/>
      <c r="J4" s="246"/>
    </row>
    <row r="5" spans="1:10" ht="28.5" customHeight="1" thickBot="1" x14ac:dyDescent="0.3">
      <c r="A5" s="238"/>
      <c r="B5" s="249" t="s">
        <v>47</v>
      </c>
      <c r="C5" s="249"/>
      <c r="D5" s="250"/>
      <c r="E5" s="230"/>
      <c r="F5" s="231"/>
      <c r="G5" s="232"/>
      <c r="H5" s="233" t="s">
        <v>8</v>
      </c>
      <c r="I5" s="234"/>
      <c r="J5" s="235"/>
    </row>
    <row r="6" spans="1:10" x14ac:dyDescent="0.25">
      <c r="A6" s="241"/>
      <c r="B6" s="213" t="s">
        <v>1</v>
      </c>
      <c r="C6" s="213" t="s">
        <v>2</v>
      </c>
      <c r="D6" s="213" t="s">
        <v>3</v>
      </c>
      <c r="E6" s="213" t="s">
        <v>0</v>
      </c>
      <c r="F6" s="242" t="s">
        <v>4</v>
      </c>
      <c r="G6" s="220" t="s">
        <v>5</v>
      </c>
      <c r="H6" s="221"/>
      <c r="I6" s="220" t="s">
        <v>122</v>
      </c>
      <c r="J6" s="221"/>
    </row>
    <row r="7" spans="1:10" ht="16.5" thickBot="1" x14ac:dyDescent="0.3">
      <c r="A7" s="241"/>
      <c r="B7" s="214"/>
      <c r="C7" s="214"/>
      <c r="D7" s="214"/>
      <c r="E7" s="214"/>
      <c r="F7" s="243"/>
      <c r="G7" s="91" t="s">
        <v>405</v>
      </c>
      <c r="H7" s="92" t="s">
        <v>6</v>
      </c>
      <c r="I7" s="91" t="s">
        <v>405</v>
      </c>
      <c r="J7" s="92" t="s">
        <v>6</v>
      </c>
    </row>
    <row r="8" spans="1:10" s="97" customFormat="1" ht="16.5" thickBot="1" x14ac:dyDescent="0.25">
      <c r="A8" s="93">
        <v>1</v>
      </c>
      <c r="B8" s="185" t="s">
        <v>136</v>
      </c>
      <c r="C8" s="186"/>
      <c r="D8" s="186"/>
      <c r="E8" s="186"/>
      <c r="F8" s="186"/>
      <c r="G8" s="186"/>
      <c r="H8" s="94">
        <f>SUM(H9:H15)</f>
        <v>19498.208000000002</v>
      </c>
      <c r="I8" s="95"/>
      <c r="J8" s="96">
        <f>SUM(J9:J15)</f>
        <v>23456.564912014252</v>
      </c>
    </row>
    <row r="9" spans="1:10" s="97" customFormat="1" ht="105" x14ac:dyDescent="0.2">
      <c r="A9" s="98" t="s">
        <v>23</v>
      </c>
      <c r="B9" s="99" t="s">
        <v>22</v>
      </c>
      <c r="C9" s="100" t="s">
        <v>21</v>
      </c>
      <c r="D9" s="101" t="s">
        <v>31</v>
      </c>
      <c r="E9" s="99" t="s">
        <v>36</v>
      </c>
      <c r="F9" s="102">
        <f>'memória de cálculo'!J9</f>
        <v>4.5</v>
      </c>
      <c r="G9" s="103">
        <v>310.26</v>
      </c>
      <c r="H9" s="104">
        <f t="shared" ref="H9:H12" si="0">F9*G9</f>
        <v>1396.17</v>
      </c>
      <c r="I9" s="105">
        <f>($G9*$J$3+$G9)</f>
        <v>373.24629163877734</v>
      </c>
      <c r="J9" s="106">
        <f>(F9*I9)</f>
        <v>1679.6083123744979</v>
      </c>
    </row>
    <row r="10" spans="1:10" s="97" customFormat="1" x14ac:dyDescent="0.2">
      <c r="A10" s="81" t="s">
        <v>23</v>
      </c>
      <c r="B10" s="82" t="s">
        <v>40</v>
      </c>
      <c r="C10" s="83" t="s">
        <v>46</v>
      </c>
      <c r="D10" s="107" t="s">
        <v>64</v>
      </c>
      <c r="E10" s="82" t="s">
        <v>42</v>
      </c>
      <c r="F10" s="108">
        <f>'memória de cálculo'!J10</f>
        <v>1</v>
      </c>
      <c r="G10" s="109">
        <v>262.55</v>
      </c>
      <c r="H10" s="110">
        <f t="shared" si="0"/>
        <v>262.55</v>
      </c>
      <c r="I10" s="111">
        <f t="shared" ref="I10:I15" si="1">($G10*$J$3+$G10)</f>
        <v>315.85062163914461</v>
      </c>
      <c r="J10" s="112">
        <f t="shared" ref="J10:J12" si="2">(F10*I10)</f>
        <v>315.85062163914461</v>
      </c>
    </row>
    <row r="11" spans="1:10" s="97" customFormat="1" x14ac:dyDescent="0.2">
      <c r="A11" s="81" t="s">
        <v>147</v>
      </c>
      <c r="B11" s="113" t="s">
        <v>135</v>
      </c>
      <c r="C11" s="83" t="s">
        <v>48</v>
      </c>
      <c r="D11" s="114" t="s">
        <v>134</v>
      </c>
      <c r="E11" s="77" t="s">
        <v>56</v>
      </c>
      <c r="F11" s="108">
        <f>'memória de cálculo'!J11</f>
        <v>8</v>
      </c>
      <c r="G11" s="115">
        <v>730</v>
      </c>
      <c r="H11" s="116">
        <f t="shared" si="0"/>
        <v>5840</v>
      </c>
      <c r="I11" s="111">
        <f t="shared" si="1"/>
        <v>878.19826241316139</v>
      </c>
      <c r="J11" s="112">
        <f t="shared" si="2"/>
        <v>7025.5860993052911</v>
      </c>
    </row>
    <row r="12" spans="1:10" s="97" customFormat="1" ht="30" x14ac:dyDescent="0.2">
      <c r="A12" s="81" t="s">
        <v>23</v>
      </c>
      <c r="B12" s="113" t="s">
        <v>58</v>
      </c>
      <c r="C12" s="83" t="s">
        <v>59</v>
      </c>
      <c r="D12" s="114" t="s">
        <v>57</v>
      </c>
      <c r="E12" s="77" t="s">
        <v>45</v>
      </c>
      <c r="F12" s="108">
        <f>'memória de cálculo'!J12</f>
        <v>1</v>
      </c>
      <c r="G12" s="115">
        <v>1568.04</v>
      </c>
      <c r="H12" s="116">
        <f t="shared" si="0"/>
        <v>1568.04</v>
      </c>
      <c r="I12" s="111">
        <f t="shared" si="1"/>
        <v>1886.3698676634708</v>
      </c>
      <c r="J12" s="112">
        <f t="shared" si="2"/>
        <v>1886.3698676634708</v>
      </c>
    </row>
    <row r="13" spans="1:10" s="97" customFormat="1" x14ac:dyDescent="0.2">
      <c r="A13" s="81" t="s">
        <v>148</v>
      </c>
      <c r="B13" s="113" t="s">
        <v>398</v>
      </c>
      <c r="C13" s="83" t="s">
        <v>396</v>
      </c>
      <c r="D13" s="114" t="s">
        <v>397</v>
      </c>
      <c r="E13" s="77" t="s">
        <v>56</v>
      </c>
      <c r="F13" s="108">
        <f>'memória de cálculo'!J13</f>
        <v>8</v>
      </c>
      <c r="G13" s="115">
        <v>680</v>
      </c>
      <c r="H13" s="116">
        <f t="shared" ref="H13:H15" si="3">F13*G13</f>
        <v>5440</v>
      </c>
      <c r="I13" s="111">
        <f t="shared" si="1"/>
        <v>818.04769649445177</v>
      </c>
      <c r="J13" s="112">
        <f t="shared" ref="J13:J15" si="4">(F13*I13)</f>
        <v>6544.3815719556142</v>
      </c>
    </row>
    <row r="14" spans="1:10" s="97" customFormat="1" ht="30" x14ac:dyDescent="0.2">
      <c r="A14" s="81" t="s">
        <v>23</v>
      </c>
      <c r="B14" s="82" t="s">
        <v>482</v>
      </c>
      <c r="C14" s="83" t="s">
        <v>483</v>
      </c>
      <c r="D14" s="107" t="s">
        <v>481</v>
      </c>
      <c r="E14" s="82" t="s">
        <v>485</v>
      </c>
      <c r="F14" s="108">
        <f>'memória de cálculo'!J14</f>
        <v>233.6</v>
      </c>
      <c r="G14" s="109">
        <v>20</v>
      </c>
      <c r="H14" s="116">
        <f t="shared" si="3"/>
        <v>4672</v>
      </c>
      <c r="I14" s="111">
        <f t="shared" si="1"/>
        <v>24.060226367483875</v>
      </c>
      <c r="J14" s="112">
        <f t="shared" si="4"/>
        <v>5620.4688794442327</v>
      </c>
    </row>
    <row r="15" spans="1:10" s="97" customFormat="1" ht="30.75" thickBot="1" x14ac:dyDescent="0.25">
      <c r="A15" s="81" t="s">
        <v>23</v>
      </c>
      <c r="B15" s="82" t="s">
        <v>487</v>
      </c>
      <c r="C15" s="83" t="s">
        <v>484</v>
      </c>
      <c r="D15" s="107" t="s">
        <v>486</v>
      </c>
      <c r="E15" s="82" t="s">
        <v>35</v>
      </c>
      <c r="F15" s="108">
        <f>'memória de cálculo'!J15</f>
        <v>29.2</v>
      </c>
      <c r="G15" s="109">
        <v>10.94</v>
      </c>
      <c r="H15" s="116">
        <f t="shared" si="3"/>
        <v>319.44799999999998</v>
      </c>
      <c r="I15" s="111">
        <f t="shared" si="1"/>
        <v>13.160943823013678</v>
      </c>
      <c r="J15" s="112">
        <f t="shared" si="4"/>
        <v>384.29955963199939</v>
      </c>
    </row>
    <row r="16" spans="1:10" s="97" customFormat="1" ht="16.5" thickBot="1" x14ac:dyDescent="0.25">
      <c r="A16" s="117">
        <v>2</v>
      </c>
      <c r="B16" s="185" t="s">
        <v>137</v>
      </c>
      <c r="C16" s="186"/>
      <c r="D16" s="186"/>
      <c r="E16" s="186"/>
      <c r="F16" s="186"/>
      <c r="G16" s="187"/>
      <c r="H16" s="94">
        <f>SUM(H17:H17)</f>
        <v>7192.0559999999987</v>
      </c>
      <c r="I16" s="94"/>
      <c r="J16" s="118">
        <f>SUM(J17:J17)</f>
        <v>8652.1247703810277</v>
      </c>
    </row>
    <row r="17" spans="1:10" s="97" customFormat="1" ht="60.75" thickBot="1" x14ac:dyDescent="0.25">
      <c r="A17" s="119" t="s">
        <v>23</v>
      </c>
      <c r="B17" s="113" t="s">
        <v>143</v>
      </c>
      <c r="C17" s="120" t="s">
        <v>34</v>
      </c>
      <c r="D17" s="114" t="s">
        <v>142</v>
      </c>
      <c r="E17" s="113" t="s">
        <v>36</v>
      </c>
      <c r="F17" s="108">
        <f>'memória de cálculo'!J17</f>
        <v>438.53999999999996</v>
      </c>
      <c r="G17" s="121">
        <v>16.399999999999999</v>
      </c>
      <c r="H17" s="122">
        <f>F17*G17</f>
        <v>7192.0559999999987</v>
      </c>
      <c r="I17" s="123">
        <f>($G17*$J$3+$G17)</f>
        <v>19.729385621336775</v>
      </c>
      <c r="J17" s="124">
        <f>(F17*I17)</f>
        <v>8652.1247703810277</v>
      </c>
    </row>
    <row r="18" spans="1:10" s="97" customFormat="1" ht="16.5" thickBot="1" x14ac:dyDescent="0.25">
      <c r="A18" s="117">
        <v>3</v>
      </c>
      <c r="B18" s="185" t="s">
        <v>241</v>
      </c>
      <c r="C18" s="186"/>
      <c r="D18" s="186"/>
      <c r="E18" s="186"/>
      <c r="F18" s="186"/>
      <c r="G18" s="187"/>
      <c r="H18" s="94">
        <f>SUM(H19:H29)</f>
        <v>1103773.77914</v>
      </c>
      <c r="I18" s="94"/>
      <c r="J18" s="118">
        <f>SUM(J19:J29)</f>
        <v>1327852.3492300776</v>
      </c>
    </row>
    <row r="19" spans="1:10" s="97" customFormat="1" ht="45" x14ac:dyDescent="0.2">
      <c r="A19" s="98" t="s">
        <v>23</v>
      </c>
      <c r="B19" s="99" t="s">
        <v>50</v>
      </c>
      <c r="C19" s="100" t="s">
        <v>150</v>
      </c>
      <c r="D19" s="101" t="s">
        <v>49</v>
      </c>
      <c r="E19" s="99" t="s">
        <v>35</v>
      </c>
      <c r="F19" s="108">
        <f>'memória de cálculo'!J19</f>
        <v>632.20499999999993</v>
      </c>
      <c r="G19" s="103">
        <v>53.98</v>
      </c>
      <c r="H19" s="104">
        <f t="shared" ref="H19" si="5">F19*G19</f>
        <v>34126.425899999995</v>
      </c>
      <c r="I19" s="125">
        <f t="shared" ref="I19" si="6">($G19*$J$3+$G19)</f>
        <v>64.938550965838971</v>
      </c>
      <c r="J19" s="126">
        <f t="shared" ref="J19" si="7">(F19*I19)</f>
        <v>41054.476613358223</v>
      </c>
    </row>
    <row r="20" spans="1:10" s="97" customFormat="1" x14ac:dyDescent="0.2">
      <c r="A20" s="76" t="s">
        <v>23</v>
      </c>
      <c r="B20" s="77" t="s">
        <v>124</v>
      </c>
      <c r="C20" s="78" t="s">
        <v>151</v>
      </c>
      <c r="D20" s="127" t="s">
        <v>123</v>
      </c>
      <c r="E20" s="77" t="s">
        <v>43</v>
      </c>
      <c r="F20" s="108">
        <f>'memória de cálculo'!J20</f>
        <v>66.61</v>
      </c>
      <c r="G20" s="115">
        <v>98.73</v>
      </c>
      <c r="H20" s="116">
        <f t="shared" ref="H20" si="8">F20*G20</f>
        <v>6576.4053000000004</v>
      </c>
      <c r="I20" s="128">
        <f>($G20*$J$3+$G20)</f>
        <v>118.77330746308415</v>
      </c>
      <c r="J20" s="129">
        <f>(F20*I20)</f>
        <v>7911.4900101160356</v>
      </c>
    </row>
    <row r="21" spans="1:10" s="97" customFormat="1" ht="30" x14ac:dyDescent="0.2">
      <c r="A21" s="76" t="s">
        <v>23</v>
      </c>
      <c r="B21" s="77" t="s">
        <v>144</v>
      </c>
      <c r="C21" s="78" t="s">
        <v>152</v>
      </c>
      <c r="D21" s="127" t="s">
        <v>104</v>
      </c>
      <c r="E21" s="77" t="s">
        <v>43</v>
      </c>
      <c r="F21" s="108">
        <f>'memória de cálculo'!J21</f>
        <v>631.97</v>
      </c>
      <c r="G21" s="130">
        <v>67.39</v>
      </c>
      <c r="H21" s="116">
        <f t="shared" ref="H21" si="9">F21*G21</f>
        <v>42588.458300000006</v>
      </c>
      <c r="I21" s="128">
        <f t="shared" ref="I21:I29" si="10">($G21*$J$3+$G21)</f>
        <v>81.070932745236917</v>
      </c>
      <c r="J21" s="129">
        <f>(F21*I21)</f>
        <v>51234.397367007376</v>
      </c>
    </row>
    <row r="22" spans="1:10" s="97" customFormat="1" x14ac:dyDescent="0.2">
      <c r="A22" s="81" t="s">
        <v>23</v>
      </c>
      <c r="B22" s="82" t="s">
        <v>52</v>
      </c>
      <c r="C22" s="78" t="s">
        <v>153</v>
      </c>
      <c r="D22" s="131" t="s">
        <v>51</v>
      </c>
      <c r="E22" s="82" t="s">
        <v>36</v>
      </c>
      <c r="F22" s="108">
        <f>'memória de cálculo'!J22</f>
        <v>596.29999999999995</v>
      </c>
      <c r="G22" s="132">
        <v>22.72</v>
      </c>
      <c r="H22" s="110">
        <f t="shared" ref="H22:H26" si="11">F22*G22</f>
        <v>13547.935999999998</v>
      </c>
      <c r="I22" s="128">
        <f t="shared" si="10"/>
        <v>27.33241715346168</v>
      </c>
      <c r="J22" s="129">
        <f t="shared" ref="J22:J26" si="12">(F22*I22)</f>
        <v>16298.320348609199</v>
      </c>
    </row>
    <row r="23" spans="1:10" s="97" customFormat="1" x14ac:dyDescent="0.2">
      <c r="A23" s="81" t="s">
        <v>23</v>
      </c>
      <c r="B23" s="82" t="s">
        <v>286</v>
      </c>
      <c r="C23" s="78" t="s">
        <v>154</v>
      </c>
      <c r="D23" s="131" t="s">
        <v>285</v>
      </c>
      <c r="E23" s="82" t="s">
        <v>36</v>
      </c>
      <c r="F23" s="108">
        <f>'memória de cálculo'!J23</f>
        <v>1306.152</v>
      </c>
      <c r="G23" s="132">
        <v>46.62</v>
      </c>
      <c r="H23" s="110">
        <f t="shared" si="11"/>
        <v>60892.806239999998</v>
      </c>
      <c r="I23" s="128">
        <f t="shared" si="10"/>
        <v>56.084387662604911</v>
      </c>
      <c r="J23" s="129">
        <f t="shared" si="12"/>
        <v>73254.735114286726</v>
      </c>
    </row>
    <row r="24" spans="1:10" s="97" customFormat="1" x14ac:dyDescent="0.2">
      <c r="A24" s="81" t="s">
        <v>23</v>
      </c>
      <c r="B24" s="82" t="s">
        <v>54</v>
      </c>
      <c r="C24" s="78" t="s">
        <v>155</v>
      </c>
      <c r="D24" s="107" t="s">
        <v>53</v>
      </c>
      <c r="E24" s="82" t="s">
        <v>43</v>
      </c>
      <c r="F24" s="108">
        <f>'memória de cálculo'!J24</f>
        <v>17.888999999999999</v>
      </c>
      <c r="G24" s="132">
        <v>173.46</v>
      </c>
      <c r="H24" s="110">
        <f t="shared" si="11"/>
        <v>3103.02594</v>
      </c>
      <c r="I24" s="128">
        <f t="shared" si="10"/>
        <v>208.67434328518766</v>
      </c>
      <c r="J24" s="129">
        <f t="shared" si="12"/>
        <v>3732.9753270287219</v>
      </c>
    </row>
    <row r="25" spans="1:10" s="97" customFormat="1" x14ac:dyDescent="0.2">
      <c r="A25" s="81" t="s">
        <v>23</v>
      </c>
      <c r="B25" s="82" t="s">
        <v>146</v>
      </c>
      <c r="C25" s="78" t="s">
        <v>156</v>
      </c>
      <c r="D25" s="107" t="s">
        <v>145</v>
      </c>
      <c r="E25" s="82" t="s">
        <v>55</v>
      </c>
      <c r="F25" s="108">
        <f>'memória de cálculo'!J25</f>
        <v>31105.9</v>
      </c>
      <c r="G25" s="132">
        <v>11.89</v>
      </c>
      <c r="H25" s="110">
        <f t="shared" si="11"/>
        <v>369849.15100000001</v>
      </c>
      <c r="I25" s="128">
        <f t="shared" si="10"/>
        <v>14.303804575469165</v>
      </c>
      <c r="J25" s="129">
        <f t="shared" si="12"/>
        <v>444932.71474408632</v>
      </c>
    </row>
    <row r="26" spans="1:10" s="97" customFormat="1" ht="30" x14ac:dyDescent="0.2">
      <c r="A26" s="81" t="s">
        <v>147</v>
      </c>
      <c r="B26" s="82" t="s">
        <v>126</v>
      </c>
      <c r="C26" s="78" t="s">
        <v>157</v>
      </c>
      <c r="D26" s="107" t="s">
        <v>125</v>
      </c>
      <c r="E26" s="82" t="s">
        <v>43</v>
      </c>
      <c r="F26" s="108">
        <f>'memória de cálculo'!J26</f>
        <v>715.03</v>
      </c>
      <c r="G26" s="132">
        <v>550</v>
      </c>
      <c r="H26" s="110">
        <f t="shared" si="11"/>
        <v>393266.5</v>
      </c>
      <c r="I26" s="128">
        <f t="shared" si="10"/>
        <v>661.65622510580658</v>
      </c>
      <c r="J26" s="129">
        <f t="shared" si="12"/>
        <v>473104.05063740484</v>
      </c>
    </row>
    <row r="27" spans="1:10" s="97" customFormat="1" ht="30" x14ac:dyDescent="0.2">
      <c r="A27" s="81" t="s">
        <v>148</v>
      </c>
      <c r="B27" s="82" t="s">
        <v>133</v>
      </c>
      <c r="C27" s="78" t="s">
        <v>158</v>
      </c>
      <c r="D27" s="131" t="s">
        <v>132</v>
      </c>
      <c r="E27" s="82" t="s">
        <v>36</v>
      </c>
      <c r="F27" s="108">
        <f>'memória de cálculo'!J27</f>
        <v>1567.25</v>
      </c>
      <c r="G27" s="111">
        <v>17.23</v>
      </c>
      <c r="H27" s="111">
        <f t="shared" ref="H27" si="13">F27*G27</f>
        <v>27003.717500000002</v>
      </c>
      <c r="I27" s="128">
        <f t="shared" si="10"/>
        <v>20.727885015587358</v>
      </c>
      <c r="J27" s="112">
        <f t="shared" ref="J27" si="14">F27*I27</f>
        <v>32485.777790679287</v>
      </c>
    </row>
    <row r="28" spans="1:10" s="97" customFormat="1" ht="30" x14ac:dyDescent="0.2">
      <c r="A28" s="81" t="s">
        <v>147</v>
      </c>
      <c r="B28" s="82">
        <v>3743</v>
      </c>
      <c r="C28" s="78" t="s">
        <v>373</v>
      </c>
      <c r="D28" s="131" t="s">
        <v>495</v>
      </c>
      <c r="E28" s="82" t="s">
        <v>36</v>
      </c>
      <c r="F28" s="108">
        <f>'memória de cálculo'!J28</f>
        <v>2451.66</v>
      </c>
      <c r="G28" s="111">
        <v>62.32</v>
      </c>
      <c r="H28" s="111">
        <f t="shared" ref="H28" si="15">F28*G28</f>
        <v>152787.45119999998</v>
      </c>
      <c r="I28" s="128">
        <f t="shared" si="10"/>
        <v>74.971665361079758</v>
      </c>
      <c r="J28" s="112">
        <f t="shared" ref="J28" si="16">F28*I28</f>
        <v>183805.03309914478</v>
      </c>
    </row>
    <row r="29" spans="1:10" s="97" customFormat="1" ht="16.5" thickBot="1" x14ac:dyDescent="0.25">
      <c r="A29" s="81" t="s">
        <v>23</v>
      </c>
      <c r="B29" s="82" t="s">
        <v>390</v>
      </c>
      <c r="C29" s="78" t="s">
        <v>389</v>
      </c>
      <c r="D29" s="131" t="s">
        <v>496</v>
      </c>
      <c r="E29" s="82" t="s">
        <v>36</v>
      </c>
      <c r="F29" s="108">
        <f>'memória de cálculo'!J29</f>
        <v>3.7620000000000005</v>
      </c>
      <c r="G29" s="111">
        <v>8.48</v>
      </c>
      <c r="H29" s="111">
        <f t="shared" ref="H29" si="17">F29*G29</f>
        <v>31.901760000000007</v>
      </c>
      <c r="I29" s="128">
        <f t="shared" si="10"/>
        <v>10.201535979813164</v>
      </c>
      <c r="J29" s="112">
        <f t="shared" ref="J29" si="18">F29*I29</f>
        <v>38.378178356057127</v>
      </c>
    </row>
    <row r="30" spans="1:10" s="97" customFormat="1" ht="16.5" thickBot="1" x14ac:dyDescent="0.25">
      <c r="A30" s="117">
        <v>4</v>
      </c>
      <c r="B30" s="185" t="s">
        <v>41</v>
      </c>
      <c r="C30" s="186"/>
      <c r="D30" s="186"/>
      <c r="E30" s="186"/>
      <c r="F30" s="186"/>
      <c r="G30" s="187"/>
      <c r="H30" s="94">
        <f>SUM(H31:H33)</f>
        <v>201985.35020000002</v>
      </c>
      <c r="I30" s="94"/>
      <c r="J30" s="118">
        <f>SUM(J31:J33)</f>
        <v>242990.66243637519</v>
      </c>
    </row>
    <row r="31" spans="1:10" s="97" customFormat="1" ht="30" x14ac:dyDescent="0.2">
      <c r="A31" s="81" t="s">
        <v>23</v>
      </c>
      <c r="B31" s="77" t="s">
        <v>284</v>
      </c>
      <c r="C31" s="78" t="s">
        <v>159</v>
      </c>
      <c r="D31" s="133" t="s">
        <v>283</v>
      </c>
      <c r="E31" s="77" t="s">
        <v>36</v>
      </c>
      <c r="F31" s="108">
        <f>'memória de cálculo'!J31</f>
        <v>1634.26</v>
      </c>
      <c r="G31" s="128">
        <v>73.069999999999993</v>
      </c>
      <c r="H31" s="128">
        <f t="shared" ref="H31" si="19">F31*G31</f>
        <v>119415.37819999999</v>
      </c>
      <c r="I31" s="128">
        <f>($G31*$J$3+$G31)</f>
        <v>87.904037033602322</v>
      </c>
      <c r="J31" s="129">
        <f t="shared" ref="J31" si="20">F31*I31</f>
        <v>143658.05156253494</v>
      </c>
    </row>
    <row r="32" spans="1:10" s="97" customFormat="1" ht="30" x14ac:dyDescent="0.2">
      <c r="A32" s="81" t="s">
        <v>148</v>
      </c>
      <c r="B32" s="82" t="s">
        <v>129</v>
      </c>
      <c r="C32" s="78" t="s">
        <v>160</v>
      </c>
      <c r="D32" s="131" t="s">
        <v>287</v>
      </c>
      <c r="E32" s="82" t="s">
        <v>36</v>
      </c>
      <c r="F32" s="108">
        <f>'memória de cálculo'!J32</f>
        <v>2733.2000000000003</v>
      </c>
      <c r="G32" s="111">
        <v>8.5299999999999994</v>
      </c>
      <c r="H32" s="111">
        <f t="shared" ref="H32" si="21">F32*G32</f>
        <v>23314.196</v>
      </c>
      <c r="I32" s="128">
        <f t="shared" ref="I32:I33" si="22">($G32*$J$3+$G32)</f>
        <v>10.261686545731871</v>
      </c>
      <c r="J32" s="112">
        <f t="shared" ref="J32" si="23">F32*I32</f>
        <v>28047.241666794354</v>
      </c>
    </row>
    <row r="33" spans="1:10" s="97" customFormat="1" ht="30.75" thickBot="1" x14ac:dyDescent="0.25">
      <c r="A33" s="81" t="s">
        <v>148</v>
      </c>
      <c r="B33" s="82" t="s">
        <v>130</v>
      </c>
      <c r="C33" s="78" t="s">
        <v>161</v>
      </c>
      <c r="D33" s="131" t="s">
        <v>288</v>
      </c>
      <c r="E33" s="82" t="s">
        <v>36</v>
      </c>
      <c r="F33" s="108">
        <f>'memória de cálculo'!J33</f>
        <v>2733.2000000000003</v>
      </c>
      <c r="G33" s="111">
        <v>21.68</v>
      </c>
      <c r="H33" s="111">
        <f t="shared" ref="H33" si="24">F33*G33</f>
        <v>59255.776000000005</v>
      </c>
      <c r="I33" s="128">
        <f t="shared" si="22"/>
        <v>26.081285382352519</v>
      </c>
      <c r="J33" s="112">
        <f t="shared" ref="J33" si="25">F33*I33</f>
        <v>71285.369207045907</v>
      </c>
    </row>
    <row r="34" spans="1:10" s="97" customFormat="1" ht="16.5" thickBot="1" x14ac:dyDescent="0.25">
      <c r="A34" s="93">
        <v>5</v>
      </c>
      <c r="B34" s="185" t="s">
        <v>44</v>
      </c>
      <c r="C34" s="186"/>
      <c r="D34" s="186"/>
      <c r="E34" s="186"/>
      <c r="F34" s="186"/>
      <c r="G34" s="186"/>
      <c r="H34" s="94">
        <f>SUM(H35:H37)</f>
        <v>35476.518520000005</v>
      </c>
      <c r="I34" s="95"/>
      <c r="J34" s="118">
        <f>SUM(J35:J37)</f>
        <v>42678.653316071708</v>
      </c>
    </row>
    <row r="35" spans="1:10" s="97" customFormat="1" ht="30" x14ac:dyDescent="0.2">
      <c r="A35" s="76" t="s">
        <v>23</v>
      </c>
      <c r="B35" s="77" t="s">
        <v>392</v>
      </c>
      <c r="C35" s="78" t="s">
        <v>296</v>
      </c>
      <c r="D35" s="133" t="s">
        <v>407</v>
      </c>
      <c r="E35" s="77" t="s">
        <v>36</v>
      </c>
      <c r="F35" s="108">
        <f>'memória de cálculo'!J35</f>
        <v>327.40800000000002</v>
      </c>
      <c r="G35" s="128">
        <v>77.010000000000005</v>
      </c>
      <c r="H35" s="128">
        <f t="shared" ref="H35" si="26">F35*G35</f>
        <v>25213.690080000004</v>
      </c>
      <c r="I35" s="128">
        <f>($G35*$J$3+$G35)</f>
        <v>92.643901627996669</v>
      </c>
      <c r="J35" s="129">
        <f t="shared" ref="J35" si="27">F35*I35</f>
        <v>30332.354544219135</v>
      </c>
    </row>
    <row r="36" spans="1:10" s="97" customFormat="1" x14ac:dyDescent="0.2">
      <c r="A36" s="81" t="s">
        <v>148</v>
      </c>
      <c r="B36" s="77" t="s">
        <v>395</v>
      </c>
      <c r="C36" s="78" t="s">
        <v>376</v>
      </c>
      <c r="D36" s="133" t="s">
        <v>393</v>
      </c>
      <c r="E36" s="77" t="s">
        <v>36</v>
      </c>
      <c r="F36" s="108">
        <f>'memória de cálculo'!J36</f>
        <v>327.40800000000002</v>
      </c>
      <c r="G36" s="128">
        <v>21.68</v>
      </c>
      <c r="H36" s="128">
        <f t="shared" ref="H36" si="28">F36*G36</f>
        <v>7098.2054400000006</v>
      </c>
      <c r="I36" s="128">
        <f>($G36*$J$3+$G36)</f>
        <v>26.081285382352519</v>
      </c>
      <c r="J36" s="129">
        <f t="shared" ref="J36" si="29">F36*I36</f>
        <v>8539.2214844652735</v>
      </c>
    </row>
    <row r="37" spans="1:10" s="97" customFormat="1" ht="16.5" thickBot="1" x14ac:dyDescent="0.25">
      <c r="A37" s="76" t="s">
        <v>23</v>
      </c>
      <c r="B37" s="77" t="s">
        <v>378</v>
      </c>
      <c r="C37" s="78" t="s">
        <v>394</v>
      </c>
      <c r="D37" s="133" t="s">
        <v>377</v>
      </c>
      <c r="E37" s="77" t="s">
        <v>36</v>
      </c>
      <c r="F37" s="108">
        <f>'memória de cálculo'!J37</f>
        <v>8.0300000000000011</v>
      </c>
      <c r="G37" s="128">
        <v>394.1</v>
      </c>
      <c r="H37" s="128">
        <f t="shared" ref="H37" si="30">F37*G37</f>
        <v>3164.6230000000005</v>
      </c>
      <c r="I37" s="128">
        <f>($G37*$J$3+$G37)</f>
        <v>474.10676057126977</v>
      </c>
      <c r="J37" s="129">
        <f t="shared" ref="J37" si="31">F37*I37</f>
        <v>3807.077287387297</v>
      </c>
    </row>
    <row r="38" spans="1:10" s="97" customFormat="1" ht="16.5" thickBot="1" x14ac:dyDescent="0.25">
      <c r="A38" s="93">
        <v>6</v>
      </c>
      <c r="B38" s="185" t="s">
        <v>480</v>
      </c>
      <c r="C38" s="186"/>
      <c r="D38" s="186"/>
      <c r="E38" s="186"/>
      <c r="F38" s="186"/>
      <c r="G38" s="186"/>
      <c r="H38" s="94">
        <f>SUM(H39:H40)</f>
        <v>4588.2659200000007</v>
      </c>
      <c r="I38" s="95"/>
      <c r="J38" s="118">
        <f>SUM(J39:J40)</f>
        <v>5519.7358334705832</v>
      </c>
    </row>
    <row r="39" spans="1:10" s="97" customFormat="1" ht="36.75" customHeight="1" x14ac:dyDescent="0.2">
      <c r="A39" s="81" t="s">
        <v>23</v>
      </c>
      <c r="B39" s="82" t="s">
        <v>216</v>
      </c>
      <c r="C39" s="78" t="s">
        <v>162</v>
      </c>
      <c r="D39" s="131" t="s">
        <v>215</v>
      </c>
      <c r="E39" s="82" t="s">
        <v>43</v>
      </c>
      <c r="F39" s="108">
        <f>'memória de cálculo'!J39</f>
        <v>2.3519999999999999</v>
      </c>
      <c r="G39" s="111">
        <v>173.46</v>
      </c>
      <c r="H39" s="111">
        <f t="shared" ref="H39" si="32">F39*G39</f>
        <v>407.97791999999998</v>
      </c>
      <c r="I39" s="128">
        <f t="shared" ref="I39:I40" si="33">($G39*$J$3+$G39)</f>
        <v>208.67434328518766</v>
      </c>
      <c r="J39" s="112">
        <f t="shared" ref="J39" si="34">F39*I39</f>
        <v>490.80205540676133</v>
      </c>
    </row>
    <row r="40" spans="1:10" s="97" customFormat="1" ht="52.5" customHeight="1" thickBot="1" x14ac:dyDescent="0.25">
      <c r="A40" s="81" t="s">
        <v>23</v>
      </c>
      <c r="B40" s="82" t="s">
        <v>290</v>
      </c>
      <c r="C40" s="78" t="s">
        <v>297</v>
      </c>
      <c r="D40" s="131" t="s">
        <v>289</v>
      </c>
      <c r="E40" s="82" t="s">
        <v>36</v>
      </c>
      <c r="F40" s="108">
        <f>'memória de cálculo'!J40</f>
        <v>78.400000000000006</v>
      </c>
      <c r="G40" s="111">
        <v>53.32</v>
      </c>
      <c r="H40" s="111">
        <f t="shared" ref="H40" si="35">F40*G40</f>
        <v>4180.2880000000005</v>
      </c>
      <c r="I40" s="128">
        <f t="shared" si="33"/>
        <v>64.144563495712006</v>
      </c>
      <c r="J40" s="112">
        <f t="shared" ref="J40" si="36">F40*I40</f>
        <v>5028.9337780638216</v>
      </c>
    </row>
    <row r="41" spans="1:10" s="97" customFormat="1" ht="16.5" thickBot="1" x14ac:dyDescent="0.25">
      <c r="A41" s="93">
        <v>7</v>
      </c>
      <c r="B41" s="185" t="s">
        <v>11</v>
      </c>
      <c r="C41" s="186"/>
      <c r="D41" s="186"/>
      <c r="E41" s="186"/>
      <c r="F41" s="186"/>
      <c r="G41" s="186"/>
      <c r="H41" s="94">
        <f>SUM(H42:H45)</f>
        <v>51560.393750000003</v>
      </c>
      <c r="I41" s="95"/>
      <c r="J41" s="118">
        <f>SUM(J42:J45)</f>
        <v>62027.737261080038</v>
      </c>
    </row>
    <row r="42" spans="1:10" s="97" customFormat="1" x14ac:dyDescent="0.2">
      <c r="A42" s="76" t="s">
        <v>148</v>
      </c>
      <c r="B42" s="77" t="s">
        <v>217</v>
      </c>
      <c r="C42" s="78" t="s">
        <v>163</v>
      </c>
      <c r="D42" s="133" t="s">
        <v>493</v>
      </c>
      <c r="E42" s="77" t="s">
        <v>36</v>
      </c>
      <c r="F42" s="108">
        <f>'memória de cálculo'!J42</f>
        <v>2733.2</v>
      </c>
      <c r="G42" s="128">
        <v>3.23</v>
      </c>
      <c r="H42" s="128">
        <f t="shared" ref="H42" si="37">F42*G42</f>
        <v>8828.235999999999</v>
      </c>
      <c r="I42" s="128">
        <f t="shared" ref="I42:I45" si="38">($G42*$J$3+$G42)</f>
        <v>3.8857265583486456</v>
      </c>
      <c r="J42" s="129">
        <f t="shared" ref="J42" si="39">F42*I42</f>
        <v>10620.467829278517</v>
      </c>
    </row>
    <row r="43" spans="1:10" s="97" customFormat="1" ht="30" x14ac:dyDescent="0.2">
      <c r="A43" s="76" t="s">
        <v>148</v>
      </c>
      <c r="B43" s="82" t="s">
        <v>131</v>
      </c>
      <c r="C43" s="78" t="s">
        <v>164</v>
      </c>
      <c r="D43" s="133" t="s">
        <v>494</v>
      </c>
      <c r="E43" s="82" t="s">
        <v>36</v>
      </c>
      <c r="F43" s="108">
        <f>'memória de cálculo'!J43</f>
        <v>2990.4</v>
      </c>
      <c r="G43" s="111">
        <v>14.14</v>
      </c>
      <c r="H43" s="111">
        <f t="shared" ref="H43" si="40">F43*G43</f>
        <v>42284.256000000001</v>
      </c>
      <c r="I43" s="111">
        <f t="shared" si="38"/>
        <v>17.0105800418111</v>
      </c>
      <c r="J43" s="112">
        <f t="shared" ref="J43" si="41">F43*I43</f>
        <v>50868.438557031914</v>
      </c>
    </row>
    <row r="44" spans="1:10" s="97" customFormat="1" ht="30" x14ac:dyDescent="0.2">
      <c r="A44" s="76" t="s">
        <v>23</v>
      </c>
      <c r="B44" s="82" t="s">
        <v>380</v>
      </c>
      <c r="C44" s="78" t="s">
        <v>165</v>
      </c>
      <c r="D44" s="133" t="s">
        <v>379</v>
      </c>
      <c r="E44" s="82" t="s">
        <v>36</v>
      </c>
      <c r="F44" s="108">
        <f>'memória de cálculo'!J44</f>
        <v>8.0300000000000011</v>
      </c>
      <c r="G44" s="111">
        <v>36.700000000000003</v>
      </c>
      <c r="H44" s="111">
        <f t="shared" ref="H44" si="42">F44*G44</f>
        <v>294.70100000000008</v>
      </c>
      <c r="I44" s="111">
        <f t="shared" si="38"/>
        <v>44.150515384332913</v>
      </c>
      <c r="J44" s="112">
        <f t="shared" ref="J44" si="43">F44*I44</f>
        <v>354.52863853619334</v>
      </c>
    </row>
    <row r="45" spans="1:10" s="97" customFormat="1" ht="30.75" thickBot="1" x14ac:dyDescent="0.25">
      <c r="A45" s="76" t="s">
        <v>148</v>
      </c>
      <c r="B45" s="82" t="s">
        <v>246</v>
      </c>
      <c r="C45" s="78" t="s">
        <v>375</v>
      </c>
      <c r="D45" s="133" t="s">
        <v>370</v>
      </c>
      <c r="E45" s="82" t="s">
        <v>36</v>
      </c>
      <c r="F45" s="108">
        <f>'memória de cálculo'!J45</f>
        <v>7.7569999999999997</v>
      </c>
      <c r="G45" s="111">
        <v>19.75</v>
      </c>
      <c r="H45" s="111">
        <f t="shared" ref="H45" si="44">F45*G45</f>
        <v>153.20075</v>
      </c>
      <c r="I45" s="111">
        <f t="shared" si="38"/>
        <v>23.759473537890326</v>
      </c>
      <c r="J45" s="112">
        <f t="shared" ref="J45" si="45">F45*I45</f>
        <v>184.30223623341524</v>
      </c>
    </row>
    <row r="46" spans="1:10" s="97" customFormat="1" ht="16.5" thickBot="1" x14ac:dyDescent="0.25">
      <c r="A46" s="117">
        <v>8</v>
      </c>
      <c r="B46" s="185" t="s">
        <v>33</v>
      </c>
      <c r="C46" s="186"/>
      <c r="D46" s="186"/>
      <c r="E46" s="186"/>
      <c r="F46" s="186"/>
      <c r="G46" s="187"/>
      <c r="H46" s="94">
        <f>H47+H50+H72+H74+H81+H83+H90+H96+H98+H101+H106+H119+H121</f>
        <v>62267.443333333329</v>
      </c>
      <c r="I46" s="94"/>
      <c r="J46" s="118">
        <f>J47+J50+J72+J74+J81+J83+J90+J96+J98+J101+J106+J119+J121</f>
        <v>74908.439096223723</v>
      </c>
    </row>
    <row r="47" spans="1:10" s="97" customFormat="1" ht="16.5" thickBot="1" x14ac:dyDescent="0.25">
      <c r="A47" s="134" t="s">
        <v>166</v>
      </c>
      <c r="B47" s="179" t="s">
        <v>149</v>
      </c>
      <c r="C47" s="180"/>
      <c r="D47" s="180"/>
      <c r="E47" s="180"/>
      <c r="F47" s="180"/>
      <c r="G47" s="181"/>
      <c r="H47" s="135">
        <f>SUM(H48:H49)</f>
        <v>42.480000000000004</v>
      </c>
      <c r="I47" s="135"/>
      <c r="J47" s="136">
        <f>SUM(J48:J49)</f>
        <v>51.103920804535754</v>
      </c>
    </row>
    <row r="48" spans="1:10" s="97" customFormat="1" x14ac:dyDescent="0.2">
      <c r="A48" s="76" t="s">
        <v>65</v>
      </c>
      <c r="B48" s="77">
        <v>1872</v>
      </c>
      <c r="C48" s="78" t="s">
        <v>298</v>
      </c>
      <c r="D48" s="133" t="s">
        <v>106</v>
      </c>
      <c r="E48" s="77" t="s">
        <v>105</v>
      </c>
      <c r="F48" s="108">
        <f>'memória de cálculo'!J48</f>
        <v>12</v>
      </c>
      <c r="G48" s="128">
        <v>2.46</v>
      </c>
      <c r="H48" s="128">
        <f t="shared" ref="H48" si="46">F48*G48</f>
        <v>29.52</v>
      </c>
      <c r="I48" s="128">
        <f t="shared" ref="I48:I122" si="47">($G48*$J$3+$G48)</f>
        <v>2.9594078432005166</v>
      </c>
      <c r="J48" s="129">
        <f t="shared" ref="J48" si="48">F48*I48</f>
        <v>35.512894118406201</v>
      </c>
    </row>
    <row r="49" spans="1:10" s="97" customFormat="1" ht="16.5" thickBot="1" x14ac:dyDescent="0.25">
      <c r="A49" s="76" t="s">
        <v>147</v>
      </c>
      <c r="B49" s="77" t="s">
        <v>218</v>
      </c>
      <c r="C49" s="78" t="s">
        <v>299</v>
      </c>
      <c r="D49" s="133" t="s">
        <v>107</v>
      </c>
      <c r="E49" s="77" t="s">
        <v>105</v>
      </c>
      <c r="F49" s="108">
        <f>'memória de cálculo'!J49</f>
        <v>4</v>
      </c>
      <c r="G49" s="128">
        <v>3.24</v>
      </c>
      <c r="H49" s="128">
        <f t="shared" ref="H49:H61" si="49">F49*G49</f>
        <v>12.96</v>
      </c>
      <c r="I49" s="128">
        <f t="shared" si="47"/>
        <v>3.8977566715323881</v>
      </c>
      <c r="J49" s="129">
        <f t="shared" ref="J49:J61" si="50">F49*I49</f>
        <v>15.591026686129553</v>
      </c>
    </row>
    <row r="50" spans="1:10" s="97" customFormat="1" ht="16.5" thickBot="1" x14ac:dyDescent="0.25">
      <c r="A50" s="134" t="s">
        <v>167</v>
      </c>
      <c r="B50" s="179" t="s">
        <v>189</v>
      </c>
      <c r="C50" s="180"/>
      <c r="D50" s="180"/>
      <c r="E50" s="180"/>
      <c r="F50" s="180"/>
      <c r="G50" s="181"/>
      <c r="H50" s="135">
        <f>SUM(H51:H71)</f>
        <v>20076.980999999992</v>
      </c>
      <c r="I50" s="135"/>
      <c r="J50" s="136">
        <f>SUM(J51:J71)</f>
        <v>24152.83538178364</v>
      </c>
    </row>
    <row r="51" spans="1:10" s="97" customFormat="1" x14ac:dyDescent="0.2">
      <c r="A51" s="81" t="s">
        <v>23</v>
      </c>
      <c r="B51" s="77" t="s">
        <v>269</v>
      </c>
      <c r="C51" s="78" t="s">
        <v>300</v>
      </c>
      <c r="D51" s="137" t="s">
        <v>247</v>
      </c>
      <c r="E51" s="138" t="s">
        <v>35</v>
      </c>
      <c r="F51" s="108">
        <f>'memória de cálculo'!J51</f>
        <v>103.9</v>
      </c>
      <c r="G51" s="128">
        <v>13.68</v>
      </c>
      <c r="H51" s="128">
        <f t="shared" ref="H51:H52" si="51">F51*G51</f>
        <v>1421.3520000000001</v>
      </c>
      <c r="I51" s="128">
        <f t="shared" si="47"/>
        <v>16.457194835358969</v>
      </c>
      <c r="J51" s="129">
        <f t="shared" ref="J51:J52" si="52">F51*I51</f>
        <v>1709.902543393797</v>
      </c>
    </row>
    <row r="52" spans="1:10" s="97" customFormat="1" x14ac:dyDescent="0.2">
      <c r="A52" s="81" t="s">
        <v>23</v>
      </c>
      <c r="B52" s="77" t="s">
        <v>269</v>
      </c>
      <c r="C52" s="78" t="s">
        <v>301</v>
      </c>
      <c r="D52" s="139" t="s">
        <v>248</v>
      </c>
      <c r="E52" s="138" t="s">
        <v>35</v>
      </c>
      <c r="F52" s="108">
        <f>'memória de cálculo'!J52</f>
        <v>104.3</v>
      </c>
      <c r="G52" s="128">
        <v>13.68</v>
      </c>
      <c r="H52" s="128">
        <f t="shared" si="51"/>
        <v>1426.8239999999998</v>
      </c>
      <c r="I52" s="128">
        <f t="shared" si="47"/>
        <v>16.457194835358969</v>
      </c>
      <c r="J52" s="129">
        <f t="shared" si="52"/>
        <v>1716.4854213279405</v>
      </c>
    </row>
    <row r="53" spans="1:10" s="97" customFormat="1" x14ac:dyDescent="0.2">
      <c r="A53" s="81" t="s">
        <v>23</v>
      </c>
      <c r="B53" s="77" t="s">
        <v>269</v>
      </c>
      <c r="C53" s="78" t="s">
        <v>302</v>
      </c>
      <c r="D53" s="139" t="s">
        <v>249</v>
      </c>
      <c r="E53" s="138" t="s">
        <v>35</v>
      </c>
      <c r="F53" s="108">
        <f>'memória de cálculo'!J53</f>
        <v>143.1</v>
      </c>
      <c r="G53" s="128">
        <v>13.68</v>
      </c>
      <c r="H53" s="128">
        <f t="shared" si="49"/>
        <v>1957.6079999999999</v>
      </c>
      <c r="I53" s="128">
        <f t="shared" si="47"/>
        <v>16.457194835358969</v>
      </c>
      <c r="J53" s="129">
        <f t="shared" si="50"/>
        <v>2355.0245809398684</v>
      </c>
    </row>
    <row r="54" spans="1:10" s="97" customFormat="1" x14ac:dyDescent="0.2">
      <c r="A54" s="81" t="s">
        <v>23</v>
      </c>
      <c r="B54" s="77" t="s">
        <v>270</v>
      </c>
      <c r="C54" s="78" t="s">
        <v>303</v>
      </c>
      <c r="D54" s="139" t="s">
        <v>173</v>
      </c>
      <c r="E54" s="138" t="s">
        <v>35</v>
      </c>
      <c r="F54" s="108">
        <f>'memória de cálculo'!J54</f>
        <v>15.7</v>
      </c>
      <c r="G54" s="128">
        <v>20.329999999999998</v>
      </c>
      <c r="H54" s="128">
        <f t="shared" si="49"/>
        <v>319.18099999999998</v>
      </c>
      <c r="I54" s="128">
        <f t="shared" si="47"/>
        <v>24.457220102547357</v>
      </c>
      <c r="J54" s="129">
        <f t="shared" si="50"/>
        <v>383.97835560999346</v>
      </c>
    </row>
    <row r="55" spans="1:10" s="97" customFormat="1" x14ac:dyDescent="0.2">
      <c r="A55" s="81" t="s">
        <v>23</v>
      </c>
      <c r="B55" s="77" t="s">
        <v>270</v>
      </c>
      <c r="C55" s="78" t="s">
        <v>304</v>
      </c>
      <c r="D55" s="139" t="s">
        <v>174</v>
      </c>
      <c r="E55" s="138" t="s">
        <v>35</v>
      </c>
      <c r="F55" s="108">
        <f>'memória de cálculo'!J55</f>
        <v>15.7</v>
      </c>
      <c r="G55" s="128">
        <v>20.329999999999998</v>
      </c>
      <c r="H55" s="128">
        <f t="shared" si="49"/>
        <v>319.18099999999998</v>
      </c>
      <c r="I55" s="128">
        <f t="shared" si="47"/>
        <v>24.457220102547357</v>
      </c>
      <c r="J55" s="129">
        <f t="shared" si="50"/>
        <v>383.97835560999346</v>
      </c>
    </row>
    <row r="56" spans="1:10" s="97" customFormat="1" x14ac:dyDescent="0.2">
      <c r="A56" s="81" t="s">
        <v>23</v>
      </c>
      <c r="B56" s="77" t="s">
        <v>270</v>
      </c>
      <c r="C56" s="78" t="s">
        <v>305</v>
      </c>
      <c r="D56" s="139" t="s">
        <v>175</v>
      </c>
      <c r="E56" s="138" t="s">
        <v>35</v>
      </c>
      <c r="F56" s="108">
        <f>'memória de cálculo'!J56</f>
        <v>15.7</v>
      </c>
      <c r="G56" s="128">
        <v>20.329999999999998</v>
      </c>
      <c r="H56" s="128">
        <f t="shared" si="49"/>
        <v>319.18099999999998</v>
      </c>
      <c r="I56" s="128">
        <f t="shared" si="47"/>
        <v>24.457220102547357</v>
      </c>
      <c r="J56" s="129">
        <f t="shared" si="50"/>
        <v>383.97835560999346</v>
      </c>
    </row>
    <row r="57" spans="1:10" s="97" customFormat="1" x14ac:dyDescent="0.2">
      <c r="A57" s="81" t="s">
        <v>23</v>
      </c>
      <c r="B57" s="77" t="s">
        <v>270</v>
      </c>
      <c r="C57" s="78" t="s">
        <v>306</v>
      </c>
      <c r="D57" s="139" t="s">
        <v>176</v>
      </c>
      <c r="E57" s="138" t="s">
        <v>35</v>
      </c>
      <c r="F57" s="108">
        <f>'memória de cálculo'!J57</f>
        <v>61.7</v>
      </c>
      <c r="G57" s="128">
        <v>20.329999999999998</v>
      </c>
      <c r="H57" s="128">
        <f t="shared" si="49"/>
        <v>1254.3609999999999</v>
      </c>
      <c r="I57" s="128">
        <f t="shared" si="47"/>
        <v>24.457220102547357</v>
      </c>
      <c r="J57" s="129">
        <f t="shared" si="50"/>
        <v>1509.010480327172</v>
      </c>
    </row>
    <row r="58" spans="1:10" s="97" customFormat="1" x14ac:dyDescent="0.2">
      <c r="A58" s="81" t="s">
        <v>23</v>
      </c>
      <c r="B58" s="77" t="s">
        <v>271</v>
      </c>
      <c r="C58" s="78" t="s">
        <v>307</v>
      </c>
      <c r="D58" s="139" t="s">
        <v>250</v>
      </c>
      <c r="E58" s="138" t="s">
        <v>35</v>
      </c>
      <c r="F58" s="108">
        <f>'memória de cálculo'!J58</f>
        <v>61.7</v>
      </c>
      <c r="G58" s="128">
        <v>28.86</v>
      </c>
      <c r="H58" s="128">
        <f t="shared" si="49"/>
        <v>1780.662</v>
      </c>
      <c r="I58" s="128">
        <f t="shared" si="47"/>
        <v>34.71890664827923</v>
      </c>
      <c r="J58" s="129">
        <f t="shared" si="50"/>
        <v>2142.1565401988287</v>
      </c>
    </row>
    <row r="59" spans="1:10" s="97" customFormat="1" x14ac:dyDescent="0.2">
      <c r="A59" s="81" t="s">
        <v>23</v>
      </c>
      <c r="B59" s="77" t="s">
        <v>271</v>
      </c>
      <c r="C59" s="78" t="s">
        <v>308</v>
      </c>
      <c r="D59" s="139" t="s">
        <v>251</v>
      </c>
      <c r="E59" s="138" t="s">
        <v>35</v>
      </c>
      <c r="F59" s="108">
        <f>'memória de cálculo'!J59</f>
        <v>61.7</v>
      </c>
      <c r="G59" s="128">
        <v>28.86</v>
      </c>
      <c r="H59" s="128">
        <f t="shared" si="49"/>
        <v>1780.662</v>
      </c>
      <c r="I59" s="128">
        <f t="shared" si="47"/>
        <v>34.71890664827923</v>
      </c>
      <c r="J59" s="129">
        <f t="shared" si="50"/>
        <v>2142.1565401988287</v>
      </c>
    </row>
    <row r="60" spans="1:10" s="97" customFormat="1" x14ac:dyDescent="0.2">
      <c r="A60" s="81" t="s">
        <v>23</v>
      </c>
      <c r="B60" s="77" t="s">
        <v>271</v>
      </c>
      <c r="C60" s="78" t="s">
        <v>309</v>
      </c>
      <c r="D60" s="139" t="s">
        <v>252</v>
      </c>
      <c r="E60" s="138" t="s">
        <v>35</v>
      </c>
      <c r="F60" s="108">
        <f>'memória de cálculo'!J60</f>
        <v>61.7</v>
      </c>
      <c r="G60" s="128">
        <v>28.86</v>
      </c>
      <c r="H60" s="128">
        <f t="shared" si="49"/>
        <v>1780.662</v>
      </c>
      <c r="I60" s="128">
        <f t="shared" si="47"/>
        <v>34.71890664827923</v>
      </c>
      <c r="J60" s="129">
        <f t="shared" si="50"/>
        <v>2142.1565401988287</v>
      </c>
    </row>
    <row r="61" spans="1:10" s="97" customFormat="1" x14ac:dyDescent="0.2">
      <c r="A61" s="81" t="s">
        <v>23</v>
      </c>
      <c r="B61" s="77" t="s">
        <v>272</v>
      </c>
      <c r="C61" s="78" t="s">
        <v>310</v>
      </c>
      <c r="D61" s="139" t="s">
        <v>253</v>
      </c>
      <c r="E61" s="138" t="s">
        <v>35</v>
      </c>
      <c r="F61" s="108">
        <f>'memória de cálculo'!J61</f>
        <v>103</v>
      </c>
      <c r="G61" s="128">
        <v>6.14</v>
      </c>
      <c r="H61" s="128">
        <f t="shared" si="49"/>
        <v>632.41999999999996</v>
      </c>
      <c r="I61" s="128">
        <f t="shared" si="47"/>
        <v>7.3864894948175488</v>
      </c>
      <c r="J61" s="129">
        <f t="shared" si="50"/>
        <v>760.80841796620757</v>
      </c>
    </row>
    <row r="62" spans="1:10" s="97" customFormat="1" x14ac:dyDescent="0.2">
      <c r="A62" s="81" t="s">
        <v>23</v>
      </c>
      <c r="B62" s="77" t="s">
        <v>272</v>
      </c>
      <c r="C62" s="78" t="s">
        <v>311</v>
      </c>
      <c r="D62" s="139" t="s">
        <v>254</v>
      </c>
      <c r="E62" s="138" t="s">
        <v>35</v>
      </c>
      <c r="F62" s="108">
        <f>'memória de cálculo'!J62</f>
        <v>103</v>
      </c>
      <c r="G62" s="128">
        <v>6.14</v>
      </c>
      <c r="H62" s="128">
        <f t="shared" ref="H62:H89" si="53">F62*G62</f>
        <v>632.41999999999996</v>
      </c>
      <c r="I62" s="128">
        <f t="shared" si="47"/>
        <v>7.3864894948175488</v>
      </c>
      <c r="J62" s="129">
        <f t="shared" ref="J62:J89" si="54">F62*I62</f>
        <v>760.80841796620757</v>
      </c>
    </row>
    <row r="63" spans="1:10" s="97" customFormat="1" x14ac:dyDescent="0.2">
      <c r="A63" s="81" t="s">
        <v>23</v>
      </c>
      <c r="B63" s="77" t="s">
        <v>273</v>
      </c>
      <c r="C63" s="78" t="s">
        <v>312</v>
      </c>
      <c r="D63" s="139" t="s">
        <v>255</v>
      </c>
      <c r="E63" s="138" t="s">
        <v>35</v>
      </c>
      <c r="F63" s="108">
        <f>'memória de cálculo'!J63</f>
        <v>241</v>
      </c>
      <c r="G63" s="128">
        <v>9.17</v>
      </c>
      <c r="H63" s="128">
        <f t="shared" si="53"/>
        <v>2209.9699999999998</v>
      </c>
      <c r="I63" s="128">
        <f t="shared" si="47"/>
        <v>11.031613789491356</v>
      </c>
      <c r="J63" s="129">
        <f t="shared" si="54"/>
        <v>2658.6189232674169</v>
      </c>
    </row>
    <row r="64" spans="1:10" s="97" customFormat="1" x14ac:dyDescent="0.2">
      <c r="A64" s="81" t="s">
        <v>23</v>
      </c>
      <c r="B64" s="77" t="s">
        <v>273</v>
      </c>
      <c r="C64" s="78" t="s">
        <v>313</v>
      </c>
      <c r="D64" s="139" t="s">
        <v>256</v>
      </c>
      <c r="E64" s="138" t="s">
        <v>35</v>
      </c>
      <c r="F64" s="108">
        <f>'memória de cálculo'!J64</f>
        <v>136.4</v>
      </c>
      <c r="G64" s="128">
        <v>9.17</v>
      </c>
      <c r="H64" s="128">
        <f t="shared" si="53"/>
        <v>1250.788</v>
      </c>
      <c r="I64" s="128">
        <f t="shared" si="47"/>
        <v>11.031613789491356</v>
      </c>
      <c r="J64" s="129">
        <f t="shared" si="54"/>
        <v>1504.7121208866211</v>
      </c>
    </row>
    <row r="65" spans="1:10" s="97" customFormat="1" x14ac:dyDescent="0.2">
      <c r="A65" s="81" t="s">
        <v>23</v>
      </c>
      <c r="B65" s="77" t="s">
        <v>273</v>
      </c>
      <c r="C65" s="78" t="s">
        <v>314</v>
      </c>
      <c r="D65" s="139" t="s">
        <v>257</v>
      </c>
      <c r="E65" s="138" t="s">
        <v>35</v>
      </c>
      <c r="F65" s="108">
        <f>'memória de cálculo'!J65</f>
        <v>315.5</v>
      </c>
      <c r="G65" s="128">
        <v>9.17</v>
      </c>
      <c r="H65" s="128">
        <f t="shared" si="53"/>
        <v>2893.1349999999998</v>
      </c>
      <c r="I65" s="128">
        <f t="shared" si="47"/>
        <v>11.031613789491356</v>
      </c>
      <c r="J65" s="129">
        <f t="shared" si="54"/>
        <v>3480.4741505845227</v>
      </c>
    </row>
    <row r="66" spans="1:10" s="97" customFormat="1" x14ac:dyDescent="0.2">
      <c r="A66" s="76" t="s">
        <v>147</v>
      </c>
      <c r="B66" s="77" t="s">
        <v>127</v>
      </c>
      <c r="C66" s="78" t="s">
        <v>315</v>
      </c>
      <c r="D66" s="139" t="s">
        <v>177</v>
      </c>
      <c r="E66" s="138" t="s">
        <v>35</v>
      </c>
      <c r="F66" s="108">
        <f>'memória de cálculo'!J66</f>
        <v>9.4</v>
      </c>
      <c r="G66" s="128">
        <v>0.75</v>
      </c>
      <c r="H66" s="128">
        <f t="shared" si="53"/>
        <v>7.0500000000000007</v>
      </c>
      <c r="I66" s="128">
        <f t="shared" si="47"/>
        <v>0.9022584887806453</v>
      </c>
      <c r="J66" s="129">
        <f t="shared" si="54"/>
        <v>8.4812297945380664</v>
      </c>
    </row>
    <row r="67" spans="1:10" s="97" customFormat="1" x14ac:dyDescent="0.2">
      <c r="A67" s="81" t="s">
        <v>147</v>
      </c>
      <c r="B67" s="82" t="s">
        <v>127</v>
      </c>
      <c r="C67" s="83" t="s">
        <v>316</v>
      </c>
      <c r="D67" s="139" t="s">
        <v>178</v>
      </c>
      <c r="E67" s="82" t="s">
        <v>35</v>
      </c>
      <c r="F67" s="108">
        <f>'memória de cálculo'!J67</f>
        <v>9.8000000000000007</v>
      </c>
      <c r="G67" s="111">
        <v>0.75</v>
      </c>
      <c r="H67" s="111">
        <f t="shared" si="53"/>
        <v>7.3500000000000005</v>
      </c>
      <c r="I67" s="111">
        <f t="shared" si="47"/>
        <v>0.9022584887806453</v>
      </c>
      <c r="J67" s="140">
        <f t="shared" si="54"/>
        <v>8.8421331900503244</v>
      </c>
    </row>
    <row r="68" spans="1:10" s="97" customFormat="1" x14ac:dyDescent="0.2">
      <c r="A68" s="81" t="s">
        <v>147</v>
      </c>
      <c r="B68" s="82" t="s">
        <v>127</v>
      </c>
      <c r="C68" s="83" t="s">
        <v>317</v>
      </c>
      <c r="D68" s="139" t="s">
        <v>179</v>
      </c>
      <c r="E68" s="82" t="s">
        <v>35</v>
      </c>
      <c r="F68" s="108">
        <f>'memória de cálculo'!J68</f>
        <v>7.8</v>
      </c>
      <c r="G68" s="111">
        <v>0.75</v>
      </c>
      <c r="H68" s="111">
        <f t="shared" si="53"/>
        <v>5.85</v>
      </c>
      <c r="I68" s="111">
        <f t="shared" si="47"/>
        <v>0.9022584887806453</v>
      </c>
      <c r="J68" s="140">
        <f t="shared" si="54"/>
        <v>7.0376162124890334</v>
      </c>
    </row>
    <row r="69" spans="1:10" s="97" customFormat="1" x14ac:dyDescent="0.2">
      <c r="A69" s="81" t="s">
        <v>147</v>
      </c>
      <c r="B69" s="82" t="s">
        <v>219</v>
      </c>
      <c r="C69" s="83" t="s">
        <v>318</v>
      </c>
      <c r="D69" s="139" t="s">
        <v>180</v>
      </c>
      <c r="E69" s="82" t="s">
        <v>35</v>
      </c>
      <c r="F69" s="108">
        <f>'memória de cálculo'!J69</f>
        <v>21.4</v>
      </c>
      <c r="G69" s="111">
        <v>1.22</v>
      </c>
      <c r="H69" s="111">
        <f t="shared" ref="H69:H71" si="55">F69*G69</f>
        <v>26.107999999999997</v>
      </c>
      <c r="I69" s="111">
        <f t="shared" si="47"/>
        <v>1.4676738084165164</v>
      </c>
      <c r="J69" s="140">
        <f t="shared" ref="J69:J71" si="56">F69*I69</f>
        <v>31.40821950011345</v>
      </c>
    </row>
    <row r="70" spans="1:10" s="97" customFormat="1" x14ac:dyDescent="0.2">
      <c r="A70" s="81" t="s">
        <v>147</v>
      </c>
      <c r="B70" s="82" t="s">
        <v>219</v>
      </c>
      <c r="C70" s="83" t="s">
        <v>319</v>
      </c>
      <c r="D70" s="139" t="s">
        <v>258</v>
      </c>
      <c r="E70" s="82" t="s">
        <v>35</v>
      </c>
      <c r="F70" s="108">
        <f>'memória de cálculo'!J70</f>
        <v>21.4</v>
      </c>
      <c r="G70" s="111">
        <v>1.22</v>
      </c>
      <c r="H70" s="111">
        <f t="shared" si="55"/>
        <v>26.107999999999997</v>
      </c>
      <c r="I70" s="111">
        <f t="shared" si="47"/>
        <v>1.4676738084165164</v>
      </c>
      <c r="J70" s="140">
        <f t="shared" si="56"/>
        <v>31.40821950011345</v>
      </c>
    </row>
    <row r="71" spans="1:10" s="97" customFormat="1" ht="16.5" thickBot="1" x14ac:dyDescent="0.25">
      <c r="A71" s="76" t="s">
        <v>147</v>
      </c>
      <c r="B71" s="77" t="s">
        <v>219</v>
      </c>
      <c r="C71" s="78" t="s">
        <v>320</v>
      </c>
      <c r="D71" s="141" t="s">
        <v>181</v>
      </c>
      <c r="E71" s="138" t="s">
        <v>35</v>
      </c>
      <c r="F71" s="142">
        <f>'memória de cálculo'!J71</f>
        <v>21.4</v>
      </c>
      <c r="G71" s="128">
        <v>1.22</v>
      </c>
      <c r="H71" s="128">
        <f t="shared" si="55"/>
        <v>26.107999999999997</v>
      </c>
      <c r="I71" s="128">
        <f t="shared" si="47"/>
        <v>1.4676738084165164</v>
      </c>
      <c r="J71" s="129">
        <f t="shared" si="56"/>
        <v>31.40821950011345</v>
      </c>
    </row>
    <row r="72" spans="1:10" s="97" customFormat="1" ht="16.5" thickBot="1" x14ac:dyDescent="0.25">
      <c r="A72" s="134" t="s">
        <v>168</v>
      </c>
      <c r="B72" s="179" t="s">
        <v>190</v>
      </c>
      <c r="C72" s="180"/>
      <c r="D72" s="180"/>
      <c r="E72" s="180"/>
      <c r="F72" s="180"/>
      <c r="G72" s="181"/>
      <c r="H72" s="135">
        <f>SUM(H73)</f>
        <v>6328.9000000000005</v>
      </c>
      <c r="I72" s="135"/>
      <c r="J72" s="136">
        <f>SUM(J73)</f>
        <v>7613.7383328584356</v>
      </c>
    </row>
    <row r="73" spans="1:10" s="97" customFormat="1" ht="16.5" thickBot="1" x14ac:dyDescent="0.25">
      <c r="A73" s="81" t="s">
        <v>23</v>
      </c>
      <c r="B73" s="77" t="s">
        <v>274</v>
      </c>
      <c r="C73" s="78" t="s">
        <v>321</v>
      </c>
      <c r="D73" s="133" t="s">
        <v>275</v>
      </c>
      <c r="E73" s="77" t="s">
        <v>105</v>
      </c>
      <c r="F73" s="108">
        <f>'memória de cálculo'!J73</f>
        <v>38</v>
      </c>
      <c r="G73" s="128">
        <v>166.55</v>
      </c>
      <c r="H73" s="128">
        <f t="shared" ref="H73" si="57">F73*G73</f>
        <v>6328.9000000000005</v>
      </c>
      <c r="I73" s="128">
        <f t="shared" si="47"/>
        <v>200.36153507522198</v>
      </c>
      <c r="J73" s="129">
        <f t="shared" ref="J73" si="58">F73*I73</f>
        <v>7613.7383328584356</v>
      </c>
    </row>
    <row r="74" spans="1:10" s="97" customFormat="1" ht="16.5" thickBot="1" x14ac:dyDescent="0.25">
      <c r="A74" s="134" t="s">
        <v>169</v>
      </c>
      <c r="B74" s="179" t="s">
        <v>191</v>
      </c>
      <c r="C74" s="180"/>
      <c r="D74" s="180"/>
      <c r="E74" s="180"/>
      <c r="F74" s="180"/>
      <c r="G74" s="181"/>
      <c r="H74" s="135">
        <f>SUM(H75:H80)</f>
        <v>137.19</v>
      </c>
      <c r="I74" s="135"/>
      <c r="J74" s="136">
        <f>SUM(J75:J80)</f>
        <v>165.04112276775564</v>
      </c>
    </row>
    <row r="75" spans="1:10" s="97" customFormat="1" x14ac:dyDescent="0.2">
      <c r="A75" s="81" t="s">
        <v>23</v>
      </c>
      <c r="B75" s="82" t="s">
        <v>116</v>
      </c>
      <c r="C75" s="78" t="s">
        <v>322</v>
      </c>
      <c r="D75" s="137" t="s">
        <v>108</v>
      </c>
      <c r="E75" s="138" t="s">
        <v>105</v>
      </c>
      <c r="F75" s="108">
        <f>'memória de cálculo'!J75</f>
        <v>1</v>
      </c>
      <c r="G75" s="128">
        <v>5.41</v>
      </c>
      <c r="H75" s="128">
        <f t="shared" ref="H75" si="59">F75*G75</f>
        <v>5.41</v>
      </c>
      <c r="I75" s="128">
        <f t="shared" si="47"/>
        <v>6.508291232404388</v>
      </c>
      <c r="J75" s="129">
        <f t="shared" ref="J75" si="60">F75*I75</f>
        <v>6.508291232404388</v>
      </c>
    </row>
    <row r="76" spans="1:10" s="97" customFormat="1" x14ac:dyDescent="0.2">
      <c r="A76" s="76" t="s">
        <v>23</v>
      </c>
      <c r="B76" s="77" t="s">
        <v>117</v>
      </c>
      <c r="C76" s="78" t="s">
        <v>323</v>
      </c>
      <c r="D76" s="139" t="s">
        <v>182</v>
      </c>
      <c r="E76" s="138" t="s">
        <v>105</v>
      </c>
      <c r="F76" s="108">
        <f>'memória de cálculo'!J76</f>
        <v>8</v>
      </c>
      <c r="G76" s="128">
        <v>5.18</v>
      </c>
      <c r="H76" s="128">
        <f t="shared" si="53"/>
        <v>41.44</v>
      </c>
      <c r="I76" s="128">
        <f t="shared" si="47"/>
        <v>6.2315986291783236</v>
      </c>
      <c r="J76" s="129">
        <f t="shared" si="54"/>
        <v>49.852789033426589</v>
      </c>
    </row>
    <row r="77" spans="1:10" s="97" customFormat="1" x14ac:dyDescent="0.2">
      <c r="A77" s="81" t="s">
        <v>23</v>
      </c>
      <c r="B77" s="82" t="s">
        <v>116</v>
      </c>
      <c r="C77" s="78" t="s">
        <v>324</v>
      </c>
      <c r="D77" s="139" t="s">
        <v>109</v>
      </c>
      <c r="E77" s="138" t="s">
        <v>105</v>
      </c>
      <c r="F77" s="108">
        <f>'memória de cálculo'!J77</f>
        <v>1</v>
      </c>
      <c r="G77" s="128">
        <v>5.41</v>
      </c>
      <c r="H77" s="128">
        <f t="shared" si="53"/>
        <v>5.41</v>
      </c>
      <c r="I77" s="128">
        <f t="shared" si="47"/>
        <v>6.508291232404388</v>
      </c>
      <c r="J77" s="129">
        <f t="shared" si="54"/>
        <v>6.508291232404388</v>
      </c>
    </row>
    <row r="78" spans="1:10" s="97" customFormat="1" x14ac:dyDescent="0.2">
      <c r="A78" s="81" t="s">
        <v>23</v>
      </c>
      <c r="B78" s="77" t="s">
        <v>118</v>
      </c>
      <c r="C78" s="78" t="s">
        <v>325</v>
      </c>
      <c r="D78" s="139" t="s">
        <v>183</v>
      </c>
      <c r="E78" s="138" t="s">
        <v>105</v>
      </c>
      <c r="F78" s="108">
        <f>'memória de cálculo'!J78</f>
        <v>2</v>
      </c>
      <c r="G78" s="128">
        <v>6.09</v>
      </c>
      <c r="H78" s="128">
        <f t="shared" si="53"/>
        <v>12.18</v>
      </c>
      <c r="I78" s="128">
        <f t="shared" si="47"/>
        <v>7.3263389288988394</v>
      </c>
      <c r="J78" s="129">
        <f t="shared" si="54"/>
        <v>14.652677857797679</v>
      </c>
    </row>
    <row r="79" spans="1:10" s="97" customFormat="1" x14ac:dyDescent="0.2">
      <c r="A79" s="81" t="s">
        <v>23</v>
      </c>
      <c r="B79" s="77" t="s">
        <v>119</v>
      </c>
      <c r="C79" s="78" t="s">
        <v>326</v>
      </c>
      <c r="D79" s="139" t="s">
        <v>184</v>
      </c>
      <c r="E79" s="138" t="s">
        <v>105</v>
      </c>
      <c r="F79" s="108">
        <f>'memória de cálculo'!J79</f>
        <v>2</v>
      </c>
      <c r="G79" s="128">
        <f>2*14.55</f>
        <v>29.1</v>
      </c>
      <c r="H79" s="128">
        <f t="shared" si="53"/>
        <v>58.2</v>
      </c>
      <c r="I79" s="128">
        <f t="shared" si="47"/>
        <v>35.007629364689038</v>
      </c>
      <c r="J79" s="129">
        <f t="shared" si="54"/>
        <v>70.015258729378075</v>
      </c>
    </row>
    <row r="80" spans="1:10" s="97" customFormat="1" ht="16.5" thickBot="1" x14ac:dyDescent="0.25">
      <c r="A80" s="81" t="s">
        <v>23</v>
      </c>
      <c r="B80" s="77" t="s">
        <v>119</v>
      </c>
      <c r="C80" s="78" t="s">
        <v>327</v>
      </c>
      <c r="D80" s="143" t="s">
        <v>110</v>
      </c>
      <c r="E80" s="138" t="s">
        <v>105</v>
      </c>
      <c r="F80" s="108">
        <f>'memória de cálculo'!J80</f>
        <v>1</v>
      </c>
      <c r="G80" s="128">
        <v>14.55</v>
      </c>
      <c r="H80" s="128">
        <f t="shared" si="53"/>
        <v>14.55</v>
      </c>
      <c r="I80" s="128">
        <f t="shared" si="47"/>
        <v>17.503814682344519</v>
      </c>
      <c r="J80" s="129">
        <f t="shared" si="54"/>
        <v>17.503814682344519</v>
      </c>
    </row>
    <row r="81" spans="1:10" s="97" customFormat="1" ht="16.5" thickBot="1" x14ac:dyDescent="0.25">
      <c r="A81" s="134" t="s">
        <v>170</v>
      </c>
      <c r="B81" s="179" t="s">
        <v>192</v>
      </c>
      <c r="C81" s="180"/>
      <c r="D81" s="180"/>
      <c r="E81" s="180"/>
      <c r="F81" s="180"/>
      <c r="G81" s="181"/>
      <c r="H81" s="135">
        <f>SUM(H82)</f>
        <v>393.52</v>
      </c>
      <c r="I81" s="135"/>
      <c r="J81" s="136">
        <f>SUM(J82)</f>
        <v>473.40901400661267</v>
      </c>
    </row>
    <row r="82" spans="1:10" s="97" customFormat="1" ht="16.5" thickBot="1" x14ac:dyDescent="0.25">
      <c r="A82" s="76" t="s">
        <v>23</v>
      </c>
      <c r="B82" s="77" t="s">
        <v>276</v>
      </c>
      <c r="C82" s="78" t="s">
        <v>332</v>
      </c>
      <c r="D82" s="133" t="s">
        <v>259</v>
      </c>
      <c r="E82" s="77" t="s">
        <v>105</v>
      </c>
      <c r="F82" s="108">
        <f>'memória de cálculo'!J82</f>
        <v>8</v>
      </c>
      <c r="G82" s="128">
        <v>49.19</v>
      </c>
      <c r="H82" s="128">
        <f t="shared" ref="H82" si="61">F82*G82</f>
        <v>393.52</v>
      </c>
      <c r="I82" s="128">
        <f t="shared" si="47"/>
        <v>59.176126750826583</v>
      </c>
      <c r="J82" s="129">
        <f t="shared" ref="J82" si="62">F82*I82</f>
        <v>473.40901400661267</v>
      </c>
    </row>
    <row r="83" spans="1:10" s="97" customFormat="1" ht="16.5" thickBot="1" x14ac:dyDescent="0.25">
      <c r="A83" s="134" t="s">
        <v>328</v>
      </c>
      <c r="B83" s="179" t="s">
        <v>193</v>
      </c>
      <c r="C83" s="180"/>
      <c r="D83" s="180"/>
      <c r="E83" s="180"/>
      <c r="F83" s="180"/>
      <c r="G83" s="181"/>
      <c r="H83" s="135">
        <f>SUM(H84:H89)</f>
        <v>883.56</v>
      </c>
      <c r="I83" s="135"/>
      <c r="J83" s="136">
        <f>SUM(J84:J89)</f>
        <v>1062.9326804627026</v>
      </c>
    </row>
    <row r="84" spans="1:10" s="97" customFormat="1" x14ac:dyDescent="0.2">
      <c r="A84" s="144" t="s">
        <v>148</v>
      </c>
      <c r="B84" s="145" t="s">
        <v>277</v>
      </c>
      <c r="C84" s="146" t="s">
        <v>333</v>
      </c>
      <c r="D84" s="147" t="s">
        <v>260</v>
      </c>
      <c r="E84" s="148" t="s">
        <v>105</v>
      </c>
      <c r="F84" s="149">
        <f>'memória de cálculo'!J84</f>
        <v>2</v>
      </c>
      <c r="G84" s="150">
        <v>64.94</v>
      </c>
      <c r="H84" s="150">
        <f t="shared" ref="H84" si="63">F84*G84</f>
        <v>129.88</v>
      </c>
      <c r="I84" s="150">
        <f t="shared" si="47"/>
        <v>78.123555015220134</v>
      </c>
      <c r="J84" s="126">
        <f t="shared" ref="J84" si="64">F84*I84</f>
        <v>156.24711003044027</v>
      </c>
    </row>
    <row r="85" spans="1:10" s="97" customFormat="1" x14ac:dyDescent="0.2">
      <c r="A85" s="81" t="s">
        <v>23</v>
      </c>
      <c r="B85" s="82" t="s">
        <v>278</v>
      </c>
      <c r="C85" s="83" t="s">
        <v>334</v>
      </c>
      <c r="D85" s="139" t="s">
        <v>261</v>
      </c>
      <c r="E85" s="82" t="s">
        <v>105</v>
      </c>
      <c r="F85" s="108">
        <f>'memória de cálculo'!J85</f>
        <v>2</v>
      </c>
      <c r="G85" s="111">
        <v>64.94</v>
      </c>
      <c r="H85" s="111">
        <f t="shared" si="53"/>
        <v>129.88</v>
      </c>
      <c r="I85" s="111">
        <f t="shared" si="47"/>
        <v>78.123555015220134</v>
      </c>
      <c r="J85" s="112">
        <f t="shared" si="54"/>
        <v>156.24711003044027</v>
      </c>
    </row>
    <row r="86" spans="1:10" s="97" customFormat="1" x14ac:dyDescent="0.2">
      <c r="A86" s="151" t="s">
        <v>148</v>
      </c>
      <c r="B86" s="82" t="s">
        <v>222</v>
      </c>
      <c r="C86" s="83" t="s">
        <v>335</v>
      </c>
      <c r="D86" s="139" t="s">
        <v>185</v>
      </c>
      <c r="E86" s="82" t="s">
        <v>105</v>
      </c>
      <c r="F86" s="108">
        <f>'memória de cálculo'!J86</f>
        <v>1</v>
      </c>
      <c r="G86" s="111">
        <v>100.9</v>
      </c>
      <c r="H86" s="111">
        <f t="shared" si="53"/>
        <v>100.9</v>
      </c>
      <c r="I86" s="111">
        <f t="shared" si="47"/>
        <v>121.38384202395616</v>
      </c>
      <c r="J86" s="152">
        <f t="shared" si="54"/>
        <v>121.38384202395616</v>
      </c>
    </row>
    <row r="87" spans="1:10" s="97" customFormat="1" x14ac:dyDescent="0.2">
      <c r="A87" s="151" t="s">
        <v>23</v>
      </c>
      <c r="B87" s="82" t="s">
        <v>222</v>
      </c>
      <c r="C87" s="83" t="s">
        <v>336</v>
      </c>
      <c r="D87" s="139" t="s">
        <v>262</v>
      </c>
      <c r="E87" s="82" t="s">
        <v>105</v>
      </c>
      <c r="F87" s="108">
        <f>'memória de cálculo'!J87</f>
        <v>1</v>
      </c>
      <c r="G87" s="111">
        <v>100.9</v>
      </c>
      <c r="H87" s="111">
        <f t="shared" si="53"/>
        <v>100.9</v>
      </c>
      <c r="I87" s="111">
        <f t="shared" si="47"/>
        <v>121.38384202395616</v>
      </c>
      <c r="J87" s="152">
        <f t="shared" si="54"/>
        <v>121.38384202395616</v>
      </c>
    </row>
    <row r="88" spans="1:10" s="97" customFormat="1" x14ac:dyDescent="0.2">
      <c r="A88" s="76" t="s">
        <v>23</v>
      </c>
      <c r="B88" s="77" t="s">
        <v>279</v>
      </c>
      <c r="C88" s="78" t="s">
        <v>337</v>
      </c>
      <c r="D88" s="139" t="s">
        <v>186</v>
      </c>
      <c r="E88" s="138" t="s">
        <v>105</v>
      </c>
      <c r="F88" s="108">
        <f>'memória de cálculo'!J88</f>
        <v>2</v>
      </c>
      <c r="G88" s="128">
        <v>19.09</v>
      </c>
      <c r="H88" s="128">
        <f t="shared" si="53"/>
        <v>38.18</v>
      </c>
      <c r="I88" s="128">
        <f t="shared" si="47"/>
        <v>22.965486067763358</v>
      </c>
      <c r="J88" s="129">
        <f t="shared" si="54"/>
        <v>45.930972135526716</v>
      </c>
    </row>
    <row r="89" spans="1:10" s="97" customFormat="1" ht="16.5" thickBot="1" x14ac:dyDescent="0.25">
      <c r="A89" s="76" t="s">
        <v>23</v>
      </c>
      <c r="B89" s="77" t="s">
        <v>221</v>
      </c>
      <c r="C89" s="78" t="s">
        <v>338</v>
      </c>
      <c r="D89" s="143" t="s">
        <v>263</v>
      </c>
      <c r="E89" s="138" t="s">
        <v>105</v>
      </c>
      <c r="F89" s="108">
        <f>'memória de cálculo'!J89</f>
        <v>3</v>
      </c>
      <c r="G89" s="128">
        <v>127.94</v>
      </c>
      <c r="H89" s="128">
        <f t="shared" si="53"/>
        <v>383.82</v>
      </c>
      <c r="I89" s="128">
        <f t="shared" si="47"/>
        <v>153.91326807279435</v>
      </c>
      <c r="J89" s="129">
        <f t="shared" si="54"/>
        <v>461.73980421838303</v>
      </c>
    </row>
    <row r="90" spans="1:10" s="97" customFormat="1" ht="16.5" thickBot="1" x14ac:dyDescent="0.25">
      <c r="A90" s="134" t="s">
        <v>329</v>
      </c>
      <c r="B90" s="179" t="s">
        <v>194</v>
      </c>
      <c r="C90" s="180"/>
      <c r="D90" s="180"/>
      <c r="E90" s="180"/>
      <c r="F90" s="180"/>
      <c r="G90" s="181"/>
      <c r="H90" s="135">
        <f>SUM(H91:H95)</f>
        <v>20662.434000000001</v>
      </c>
      <c r="I90" s="135"/>
      <c r="J90" s="136">
        <f>SUM(J91:J95)</f>
        <v>24857.141967159769</v>
      </c>
    </row>
    <row r="91" spans="1:10" s="97" customFormat="1" x14ac:dyDescent="0.2">
      <c r="A91" s="98" t="s">
        <v>147</v>
      </c>
      <c r="B91" s="145" t="s">
        <v>280</v>
      </c>
      <c r="C91" s="146" t="s">
        <v>339</v>
      </c>
      <c r="D91" s="147" t="s">
        <v>264</v>
      </c>
      <c r="E91" s="148" t="s">
        <v>35</v>
      </c>
      <c r="F91" s="149">
        <f>'memória de cálculo'!J91</f>
        <v>26.2</v>
      </c>
      <c r="G91" s="150">
        <v>2.42</v>
      </c>
      <c r="H91" s="150">
        <f t="shared" ref="H91" si="65">F91*G91</f>
        <v>63.403999999999996</v>
      </c>
      <c r="I91" s="150">
        <f t="shared" si="47"/>
        <v>2.9112873904655485</v>
      </c>
      <c r="J91" s="126">
        <f t="shared" ref="J91" si="66">F91*I91</f>
        <v>76.275729630197375</v>
      </c>
    </row>
    <row r="92" spans="1:10" s="97" customFormat="1" x14ac:dyDescent="0.2">
      <c r="A92" s="81" t="s">
        <v>147</v>
      </c>
      <c r="B92" s="82" t="s">
        <v>128</v>
      </c>
      <c r="C92" s="83" t="s">
        <v>340</v>
      </c>
      <c r="D92" s="139" t="s">
        <v>111</v>
      </c>
      <c r="E92" s="82" t="s">
        <v>35</v>
      </c>
      <c r="F92" s="108">
        <f>'memória de cálculo'!J92</f>
        <v>23.5</v>
      </c>
      <c r="G92" s="111">
        <v>1.32</v>
      </c>
      <c r="H92" s="111">
        <f t="shared" ref="H92" si="67">F92*G92</f>
        <v>31.020000000000003</v>
      </c>
      <c r="I92" s="111">
        <f t="shared" si="47"/>
        <v>1.5879749402539358</v>
      </c>
      <c r="J92" s="112">
        <f t="shared" ref="J92" si="68">F92*I92</f>
        <v>37.317411095967493</v>
      </c>
    </row>
    <row r="93" spans="1:10" s="97" customFormat="1" x14ac:dyDescent="0.2">
      <c r="A93" s="81" t="s">
        <v>23</v>
      </c>
      <c r="B93" s="82" t="s">
        <v>223</v>
      </c>
      <c r="C93" s="83" t="s">
        <v>341</v>
      </c>
      <c r="D93" s="139" t="s">
        <v>187</v>
      </c>
      <c r="E93" s="82" t="s">
        <v>35</v>
      </c>
      <c r="F93" s="108">
        <f>'memória de cálculo'!J93</f>
        <v>171.2</v>
      </c>
      <c r="G93" s="111">
        <v>37.53</v>
      </c>
      <c r="H93" s="111">
        <f t="shared" ref="H93:H104" si="69">F93*G93</f>
        <v>6425.1359999999995</v>
      </c>
      <c r="I93" s="111">
        <f t="shared" si="47"/>
        <v>45.149014778583492</v>
      </c>
      <c r="J93" s="112">
        <f t="shared" ref="J93:J104" si="70">F93*I93</f>
        <v>7729.5113300934936</v>
      </c>
    </row>
    <row r="94" spans="1:10" s="97" customFormat="1" x14ac:dyDescent="0.2">
      <c r="A94" s="81" t="s">
        <v>23</v>
      </c>
      <c r="B94" s="82" t="s">
        <v>224</v>
      </c>
      <c r="C94" s="83" t="s">
        <v>342</v>
      </c>
      <c r="D94" s="139" t="s">
        <v>188</v>
      </c>
      <c r="E94" s="82" t="s">
        <v>35</v>
      </c>
      <c r="F94" s="108">
        <f>'memória de cálculo'!J94</f>
        <v>345.4</v>
      </c>
      <c r="G94" s="111">
        <v>38.770000000000003</v>
      </c>
      <c r="H94" s="111">
        <f t="shared" si="69"/>
        <v>13391.157999999999</v>
      </c>
      <c r="I94" s="111">
        <f t="shared" si="47"/>
        <v>46.640748813367495</v>
      </c>
      <c r="J94" s="112">
        <f t="shared" si="70"/>
        <v>16109.714640137132</v>
      </c>
    </row>
    <row r="95" spans="1:10" s="97" customFormat="1" ht="16.5" thickBot="1" x14ac:dyDescent="0.25">
      <c r="A95" s="76" t="s">
        <v>23</v>
      </c>
      <c r="B95" s="77" t="s">
        <v>281</v>
      </c>
      <c r="C95" s="78" t="s">
        <v>343</v>
      </c>
      <c r="D95" s="141" t="s">
        <v>265</v>
      </c>
      <c r="E95" s="138" t="s">
        <v>35</v>
      </c>
      <c r="F95" s="142">
        <f>'memória de cálculo'!J95</f>
        <v>15.7</v>
      </c>
      <c r="G95" s="128">
        <v>47.88</v>
      </c>
      <c r="H95" s="128">
        <f t="shared" ref="H95" si="71">F95*G95</f>
        <v>751.71600000000001</v>
      </c>
      <c r="I95" s="128">
        <f t="shared" si="47"/>
        <v>57.600181923756395</v>
      </c>
      <c r="J95" s="129">
        <f t="shared" ref="J95" si="72">F95*I95</f>
        <v>904.32285620297534</v>
      </c>
    </row>
    <row r="96" spans="1:10" s="97" customFormat="1" ht="16.5" thickBot="1" x14ac:dyDescent="0.25">
      <c r="A96" s="134" t="s">
        <v>330</v>
      </c>
      <c r="B96" s="179" t="s">
        <v>195</v>
      </c>
      <c r="C96" s="180"/>
      <c r="D96" s="180"/>
      <c r="E96" s="180"/>
      <c r="F96" s="180"/>
      <c r="G96" s="181"/>
      <c r="H96" s="135">
        <f>SUM(H97)</f>
        <v>23</v>
      </c>
      <c r="I96" s="135"/>
      <c r="J96" s="136">
        <f>SUM(J97)</f>
        <v>27.669260322606455</v>
      </c>
    </row>
    <row r="97" spans="1:10" s="97" customFormat="1" ht="16.5" thickBot="1" x14ac:dyDescent="0.25">
      <c r="A97" s="76" t="s">
        <v>23</v>
      </c>
      <c r="B97" s="77" t="s">
        <v>225</v>
      </c>
      <c r="C97" s="78" t="s">
        <v>344</v>
      </c>
      <c r="D97" s="133" t="s">
        <v>196</v>
      </c>
      <c r="E97" s="77" t="s">
        <v>35</v>
      </c>
      <c r="F97" s="108">
        <f>'memória de cálculo'!J97</f>
        <v>1</v>
      </c>
      <c r="G97" s="128">
        <v>23</v>
      </c>
      <c r="H97" s="128">
        <f t="shared" ref="H97" si="73">F97*G97</f>
        <v>23</v>
      </c>
      <c r="I97" s="128">
        <f t="shared" si="47"/>
        <v>27.669260322606455</v>
      </c>
      <c r="J97" s="129">
        <f t="shared" ref="J97" si="74">F97*I97</f>
        <v>27.669260322606455</v>
      </c>
    </row>
    <row r="98" spans="1:10" s="97" customFormat="1" ht="16.5" thickBot="1" x14ac:dyDescent="0.25">
      <c r="A98" s="134" t="s">
        <v>331</v>
      </c>
      <c r="B98" s="179" t="s">
        <v>197</v>
      </c>
      <c r="C98" s="180"/>
      <c r="D98" s="180"/>
      <c r="E98" s="180"/>
      <c r="F98" s="180"/>
      <c r="G98" s="181"/>
      <c r="H98" s="135">
        <f>SUM(H99:H100)</f>
        <v>8405.619999999999</v>
      </c>
      <c r="I98" s="135"/>
      <c r="J98" s="136">
        <f>SUM(J99:J100)</f>
        <v>10112.055997952488</v>
      </c>
    </row>
    <row r="99" spans="1:10" s="97" customFormat="1" x14ac:dyDescent="0.2">
      <c r="A99" s="76" t="s">
        <v>65</v>
      </c>
      <c r="B99" s="77">
        <v>12388</v>
      </c>
      <c r="C99" s="78" t="s">
        <v>345</v>
      </c>
      <c r="D99" s="133" t="s">
        <v>198</v>
      </c>
      <c r="E99" s="77" t="s">
        <v>105</v>
      </c>
      <c r="F99" s="108">
        <f>'memória de cálculo'!J99</f>
        <v>27</v>
      </c>
      <c r="G99" s="128">
        <v>297.89999999999998</v>
      </c>
      <c r="H99" s="128">
        <f t="shared" ref="H99" si="75">F99*G99</f>
        <v>8043.2999999999993</v>
      </c>
      <c r="I99" s="128">
        <f t="shared" si="47"/>
        <v>358.37707174367227</v>
      </c>
      <c r="J99" s="129">
        <f t="shared" ref="J99" si="76">F99*I99</f>
        <v>9676.1809370791507</v>
      </c>
    </row>
    <row r="100" spans="1:10" s="97" customFormat="1" ht="16.5" thickBot="1" x14ac:dyDescent="0.25">
      <c r="A100" s="76" t="s">
        <v>65</v>
      </c>
      <c r="B100" s="77">
        <v>14543</v>
      </c>
      <c r="C100" s="78" t="s">
        <v>346</v>
      </c>
      <c r="D100" s="133" t="s">
        <v>112</v>
      </c>
      <c r="E100" s="77" t="s">
        <v>105</v>
      </c>
      <c r="F100" s="108">
        <f>'memória de cálculo'!J100</f>
        <v>56</v>
      </c>
      <c r="G100" s="128">
        <v>6.47</v>
      </c>
      <c r="H100" s="128">
        <f t="shared" si="69"/>
        <v>362.32</v>
      </c>
      <c r="I100" s="128">
        <f t="shared" si="47"/>
        <v>7.7834832298810328</v>
      </c>
      <c r="J100" s="129">
        <f t="shared" si="70"/>
        <v>435.87506087333782</v>
      </c>
    </row>
    <row r="101" spans="1:10" s="97" customFormat="1" ht="16.5" thickBot="1" x14ac:dyDescent="0.25">
      <c r="A101" s="134" t="s">
        <v>347</v>
      </c>
      <c r="B101" s="179" t="s">
        <v>199</v>
      </c>
      <c r="C101" s="180"/>
      <c r="D101" s="180"/>
      <c r="E101" s="180"/>
      <c r="F101" s="180"/>
      <c r="G101" s="181"/>
      <c r="H101" s="135">
        <f>SUM(H102:H105)</f>
        <v>3446.56</v>
      </c>
      <c r="I101" s="135"/>
      <c r="J101" s="136">
        <f>SUM(J102:J105)</f>
        <v>4146.2506894557609</v>
      </c>
    </row>
    <row r="102" spans="1:10" s="97" customFormat="1" x14ac:dyDescent="0.2">
      <c r="A102" s="76" t="s">
        <v>148</v>
      </c>
      <c r="B102" s="77" t="s">
        <v>228</v>
      </c>
      <c r="C102" s="78" t="s">
        <v>350</v>
      </c>
      <c r="D102" s="147" t="s">
        <v>200</v>
      </c>
      <c r="E102" s="138" t="s">
        <v>105</v>
      </c>
      <c r="F102" s="108">
        <f>'memória de cálculo'!J102</f>
        <v>4</v>
      </c>
      <c r="G102" s="128">
        <v>22.96</v>
      </c>
      <c r="H102" s="128">
        <f t="shared" ref="H102" si="77">F102*G102</f>
        <v>91.84</v>
      </c>
      <c r="I102" s="128">
        <f t="shared" si="47"/>
        <v>27.621139869871488</v>
      </c>
      <c r="J102" s="129">
        <f t="shared" ref="J102" si="78">F102*I102</f>
        <v>110.48455947948595</v>
      </c>
    </row>
    <row r="103" spans="1:10" s="97" customFormat="1" x14ac:dyDescent="0.2">
      <c r="A103" s="76" t="s">
        <v>147</v>
      </c>
      <c r="B103" s="77" t="s">
        <v>227</v>
      </c>
      <c r="C103" s="78" t="s">
        <v>351</v>
      </c>
      <c r="D103" s="139" t="s">
        <v>201</v>
      </c>
      <c r="E103" s="138" t="s">
        <v>105</v>
      </c>
      <c r="F103" s="108">
        <f>'memória de cálculo'!J103</f>
        <v>2</v>
      </c>
      <c r="G103" s="128">
        <v>41.6</v>
      </c>
      <c r="H103" s="128">
        <f t="shared" si="69"/>
        <v>83.2</v>
      </c>
      <c r="I103" s="128">
        <f t="shared" si="47"/>
        <v>50.045270844366463</v>
      </c>
      <c r="J103" s="129">
        <f t="shared" si="70"/>
        <v>100.09054168873293</v>
      </c>
    </row>
    <row r="104" spans="1:10" s="97" customFormat="1" x14ac:dyDescent="0.2">
      <c r="A104" s="76" t="s">
        <v>147</v>
      </c>
      <c r="B104" s="77" t="s">
        <v>226</v>
      </c>
      <c r="C104" s="78" t="s">
        <v>352</v>
      </c>
      <c r="D104" s="139" t="s">
        <v>202</v>
      </c>
      <c r="E104" s="138" t="s">
        <v>105</v>
      </c>
      <c r="F104" s="108">
        <f>'memória de cálculo'!J104</f>
        <v>50</v>
      </c>
      <c r="G104" s="128">
        <v>59</v>
      </c>
      <c r="H104" s="128">
        <f t="shared" si="69"/>
        <v>2950</v>
      </c>
      <c r="I104" s="128">
        <f t="shared" si="47"/>
        <v>70.977667784077425</v>
      </c>
      <c r="J104" s="129">
        <f t="shared" si="70"/>
        <v>3548.883389203871</v>
      </c>
    </row>
    <row r="105" spans="1:10" s="97" customFormat="1" ht="16.5" thickBot="1" x14ac:dyDescent="0.25">
      <c r="A105" s="76" t="s">
        <v>65</v>
      </c>
      <c r="B105" s="77">
        <v>39391</v>
      </c>
      <c r="C105" s="78" t="s">
        <v>353</v>
      </c>
      <c r="D105" s="141" t="s">
        <v>266</v>
      </c>
      <c r="E105" s="138" t="s">
        <v>105</v>
      </c>
      <c r="F105" s="108">
        <f>'memória de cálculo'!J105</f>
        <v>8</v>
      </c>
      <c r="G105" s="128">
        <v>40.19</v>
      </c>
      <c r="H105" s="128">
        <f t="shared" ref="H105" si="79">F105*G105</f>
        <v>321.52</v>
      </c>
      <c r="I105" s="128">
        <f t="shared" si="47"/>
        <v>48.349024885458846</v>
      </c>
      <c r="J105" s="129">
        <f t="shared" ref="J105" si="80">F105*I105</f>
        <v>386.79219908367077</v>
      </c>
    </row>
    <row r="106" spans="1:10" s="97" customFormat="1" ht="16.5" thickBot="1" x14ac:dyDescent="0.25">
      <c r="A106" s="134" t="s">
        <v>348</v>
      </c>
      <c r="B106" s="179" t="s">
        <v>203</v>
      </c>
      <c r="C106" s="180"/>
      <c r="D106" s="180"/>
      <c r="E106" s="180"/>
      <c r="F106" s="180"/>
      <c r="G106" s="181"/>
      <c r="H106" s="135">
        <f>SUM(H107:H118)</f>
        <v>1359.4483333333333</v>
      </c>
      <c r="I106" s="135"/>
      <c r="J106" s="136">
        <f>SUM(J107:J118)</f>
        <v>1635.431731744934</v>
      </c>
    </row>
    <row r="107" spans="1:10" s="97" customFormat="1" x14ac:dyDescent="0.2">
      <c r="A107" s="76" t="s">
        <v>23</v>
      </c>
      <c r="B107" s="77" t="s">
        <v>233</v>
      </c>
      <c r="C107" s="78" t="s">
        <v>354</v>
      </c>
      <c r="D107" s="153" t="s">
        <v>204</v>
      </c>
      <c r="E107" s="138" t="s">
        <v>105</v>
      </c>
      <c r="F107" s="108">
        <f>'memória de cálculo'!J107</f>
        <v>1</v>
      </c>
      <c r="G107" s="128">
        <v>45.59</v>
      </c>
      <c r="H107" s="128">
        <f t="shared" ref="H107" si="81">F107*G107</f>
        <v>45.59</v>
      </c>
      <c r="I107" s="128">
        <f t="shared" si="47"/>
        <v>54.845286004679494</v>
      </c>
      <c r="J107" s="129">
        <f t="shared" ref="J107" si="82">F107*I107</f>
        <v>54.845286004679494</v>
      </c>
    </row>
    <row r="108" spans="1:10" s="97" customFormat="1" x14ac:dyDescent="0.2">
      <c r="A108" s="76" t="s">
        <v>65</v>
      </c>
      <c r="B108" s="77">
        <v>1098</v>
      </c>
      <c r="C108" s="78" t="s">
        <v>355</v>
      </c>
      <c r="D108" s="154" t="s">
        <v>205</v>
      </c>
      <c r="E108" s="138" t="s">
        <v>105</v>
      </c>
      <c r="F108" s="108">
        <f>'memória de cálculo'!J108</f>
        <v>1</v>
      </c>
      <c r="G108" s="128">
        <v>4.3499999999999996</v>
      </c>
      <c r="H108" s="128">
        <f t="shared" ref="H108:H118" si="83">F108*G108</f>
        <v>4.3499999999999996</v>
      </c>
      <c r="I108" s="128">
        <f t="shared" si="47"/>
        <v>5.2330992349277423</v>
      </c>
      <c r="J108" s="129">
        <f t="shared" ref="J108:J118" si="84">F108*I108</f>
        <v>5.2330992349277423</v>
      </c>
    </row>
    <row r="109" spans="1:10" s="97" customFormat="1" x14ac:dyDescent="0.2">
      <c r="A109" s="76" t="s">
        <v>148</v>
      </c>
      <c r="B109" s="77" t="s">
        <v>232</v>
      </c>
      <c r="C109" s="78" t="s">
        <v>356</v>
      </c>
      <c r="D109" s="154" t="s">
        <v>206</v>
      </c>
      <c r="E109" s="138" t="s">
        <v>105</v>
      </c>
      <c r="F109" s="108">
        <f>'memória de cálculo'!J109</f>
        <v>3</v>
      </c>
      <c r="G109" s="128">
        <v>11</v>
      </c>
      <c r="H109" s="128">
        <f t="shared" si="83"/>
        <v>33</v>
      </c>
      <c r="I109" s="128">
        <f t="shared" si="47"/>
        <v>13.23312450211613</v>
      </c>
      <c r="J109" s="129">
        <f t="shared" si="84"/>
        <v>39.699373506348394</v>
      </c>
    </row>
    <row r="110" spans="1:10" s="97" customFormat="1" x14ac:dyDescent="0.2">
      <c r="A110" s="76" t="s">
        <v>65</v>
      </c>
      <c r="B110" s="77">
        <v>43130</v>
      </c>
      <c r="C110" s="78" t="s">
        <v>357</v>
      </c>
      <c r="D110" s="154" t="s">
        <v>207</v>
      </c>
      <c r="E110" s="138" t="s">
        <v>55</v>
      </c>
      <c r="F110" s="108">
        <f>'memória de cálculo'!J110</f>
        <v>0.5</v>
      </c>
      <c r="G110" s="128">
        <v>27</v>
      </c>
      <c r="H110" s="128">
        <f t="shared" si="83"/>
        <v>13.5</v>
      </c>
      <c r="I110" s="128">
        <f t="shared" si="47"/>
        <v>32.481305596103233</v>
      </c>
      <c r="J110" s="129">
        <f t="shared" si="84"/>
        <v>16.240652798051617</v>
      </c>
    </row>
    <row r="111" spans="1:10" s="97" customFormat="1" x14ac:dyDescent="0.2">
      <c r="A111" s="76" t="s">
        <v>23</v>
      </c>
      <c r="B111" s="77" t="s">
        <v>231</v>
      </c>
      <c r="C111" s="78" t="s">
        <v>358</v>
      </c>
      <c r="D111" s="154" t="s">
        <v>208</v>
      </c>
      <c r="E111" s="138" t="s">
        <v>105</v>
      </c>
      <c r="F111" s="108">
        <f>'memória de cálculo'!J111</f>
        <v>1</v>
      </c>
      <c r="G111" s="128">
        <v>115.95</v>
      </c>
      <c r="H111" s="128">
        <f t="shared" si="83"/>
        <v>115.95</v>
      </c>
      <c r="I111" s="128">
        <f t="shared" si="47"/>
        <v>139.48916236548777</v>
      </c>
      <c r="J111" s="129">
        <f t="shared" si="84"/>
        <v>139.48916236548777</v>
      </c>
    </row>
    <row r="112" spans="1:10" s="97" customFormat="1" x14ac:dyDescent="0.2">
      <c r="A112" s="76" t="s">
        <v>65</v>
      </c>
      <c r="B112" s="77">
        <v>406</v>
      </c>
      <c r="C112" s="78" t="s">
        <v>359</v>
      </c>
      <c r="D112" s="154" t="s">
        <v>113</v>
      </c>
      <c r="E112" s="138" t="s">
        <v>105</v>
      </c>
      <c r="F112" s="108">
        <f>'memória de cálculo'!J112</f>
        <v>1</v>
      </c>
      <c r="G112" s="128">
        <f>83.05/30</f>
        <v>2.7683333333333331</v>
      </c>
      <c r="H112" s="128">
        <f t="shared" si="83"/>
        <v>2.7683333333333331</v>
      </c>
      <c r="I112" s="128">
        <f t="shared" si="47"/>
        <v>3.3303363330325593</v>
      </c>
      <c r="J112" s="129">
        <f t="shared" si="84"/>
        <v>3.3303363330325593</v>
      </c>
    </row>
    <row r="113" spans="1:10" s="97" customFormat="1" x14ac:dyDescent="0.2">
      <c r="A113" s="76" t="s">
        <v>23</v>
      </c>
      <c r="B113" s="77" t="s">
        <v>120</v>
      </c>
      <c r="C113" s="78" t="s">
        <v>360</v>
      </c>
      <c r="D113" s="154" t="s">
        <v>114</v>
      </c>
      <c r="E113" s="138" t="s">
        <v>105</v>
      </c>
      <c r="F113" s="108">
        <f>'memória de cálculo'!J113</f>
        <v>1</v>
      </c>
      <c r="G113" s="128">
        <v>190.72</v>
      </c>
      <c r="H113" s="128">
        <f t="shared" si="83"/>
        <v>190.72</v>
      </c>
      <c r="I113" s="128">
        <f t="shared" si="47"/>
        <v>229.43831864032623</v>
      </c>
      <c r="J113" s="129">
        <f t="shared" si="84"/>
        <v>229.43831864032623</v>
      </c>
    </row>
    <row r="114" spans="1:10" s="97" customFormat="1" x14ac:dyDescent="0.2">
      <c r="A114" s="76" t="s">
        <v>23</v>
      </c>
      <c r="B114" s="77" t="s">
        <v>230</v>
      </c>
      <c r="C114" s="78" t="s">
        <v>361</v>
      </c>
      <c r="D114" s="154" t="s">
        <v>209</v>
      </c>
      <c r="E114" s="138" t="s">
        <v>105</v>
      </c>
      <c r="F114" s="108">
        <f>'memória de cálculo'!J114</f>
        <v>1</v>
      </c>
      <c r="G114" s="128">
        <v>360.74</v>
      </c>
      <c r="H114" s="128">
        <f t="shared" si="83"/>
        <v>360.74</v>
      </c>
      <c r="I114" s="128">
        <f t="shared" si="47"/>
        <v>433.97430299030668</v>
      </c>
      <c r="J114" s="129">
        <f t="shared" si="84"/>
        <v>433.97430299030668</v>
      </c>
    </row>
    <row r="115" spans="1:10" s="97" customFormat="1" x14ac:dyDescent="0.2">
      <c r="A115" s="76" t="s">
        <v>23</v>
      </c>
      <c r="B115" s="77" t="s">
        <v>229</v>
      </c>
      <c r="C115" s="78" t="s">
        <v>362</v>
      </c>
      <c r="D115" s="154" t="s">
        <v>115</v>
      </c>
      <c r="E115" s="138" t="s">
        <v>105</v>
      </c>
      <c r="F115" s="108">
        <f>'memória de cálculo'!J115</f>
        <v>1</v>
      </c>
      <c r="G115" s="128">
        <v>11.56</v>
      </c>
      <c r="H115" s="128">
        <f t="shared" si="83"/>
        <v>11.56</v>
      </c>
      <c r="I115" s="128">
        <f t="shared" si="47"/>
        <v>13.906810840405679</v>
      </c>
      <c r="J115" s="129">
        <f t="shared" si="84"/>
        <v>13.906810840405679</v>
      </c>
    </row>
    <row r="116" spans="1:10" s="97" customFormat="1" x14ac:dyDescent="0.2">
      <c r="A116" s="76" t="s">
        <v>65</v>
      </c>
      <c r="B116" s="77">
        <v>5050</v>
      </c>
      <c r="C116" s="78" t="s">
        <v>363</v>
      </c>
      <c r="D116" s="154" t="s">
        <v>210</v>
      </c>
      <c r="E116" s="138" t="s">
        <v>105</v>
      </c>
      <c r="F116" s="108">
        <f>'memória de cálculo'!J116</f>
        <v>1</v>
      </c>
      <c r="G116" s="128">
        <v>503.27</v>
      </c>
      <c r="H116" s="128">
        <f t="shared" si="83"/>
        <v>503.27</v>
      </c>
      <c r="I116" s="128">
        <f t="shared" si="47"/>
        <v>605.43950619818042</v>
      </c>
      <c r="J116" s="129">
        <f t="shared" si="84"/>
        <v>605.43950619818042</v>
      </c>
    </row>
    <row r="117" spans="1:10" s="97" customFormat="1" x14ac:dyDescent="0.2">
      <c r="A117" s="76" t="s">
        <v>65</v>
      </c>
      <c r="B117" s="77">
        <v>1169</v>
      </c>
      <c r="C117" s="78" t="s">
        <v>364</v>
      </c>
      <c r="D117" s="154" t="s">
        <v>211</v>
      </c>
      <c r="E117" s="138" t="s">
        <v>105</v>
      </c>
      <c r="F117" s="108">
        <f>'memória de cálculo'!J117</f>
        <v>1</v>
      </c>
      <c r="G117" s="128">
        <v>49.96</v>
      </c>
      <c r="H117" s="128">
        <f t="shared" si="83"/>
        <v>49.96</v>
      </c>
      <c r="I117" s="128">
        <f t="shared" si="47"/>
        <v>60.102445465974718</v>
      </c>
      <c r="J117" s="129">
        <f t="shared" si="84"/>
        <v>60.102445465974718</v>
      </c>
    </row>
    <row r="118" spans="1:10" s="97" customFormat="1" ht="16.5" thickBot="1" x14ac:dyDescent="0.25">
      <c r="A118" s="76" t="s">
        <v>23</v>
      </c>
      <c r="B118" s="77" t="s">
        <v>234</v>
      </c>
      <c r="C118" s="78" t="s">
        <v>365</v>
      </c>
      <c r="D118" s="155" t="s">
        <v>212</v>
      </c>
      <c r="E118" s="138" t="s">
        <v>105</v>
      </c>
      <c r="F118" s="108">
        <f>'memória de cálculo'!J118</f>
        <v>2</v>
      </c>
      <c r="G118" s="128">
        <v>14.02</v>
      </c>
      <c r="H118" s="128">
        <f t="shared" si="83"/>
        <v>28.04</v>
      </c>
      <c r="I118" s="128">
        <f t="shared" si="47"/>
        <v>16.866218683606196</v>
      </c>
      <c r="J118" s="129">
        <f t="shared" si="84"/>
        <v>33.732437367212391</v>
      </c>
    </row>
    <row r="119" spans="1:10" s="97" customFormat="1" ht="16.5" thickBot="1" x14ac:dyDescent="0.25">
      <c r="A119" s="134" t="s">
        <v>349</v>
      </c>
      <c r="B119" s="179" t="s">
        <v>213</v>
      </c>
      <c r="C119" s="180"/>
      <c r="D119" s="180"/>
      <c r="E119" s="180"/>
      <c r="F119" s="180"/>
      <c r="G119" s="181"/>
      <c r="H119" s="135">
        <f>SUM(H120)</f>
        <v>332.2</v>
      </c>
      <c r="I119" s="135"/>
      <c r="J119" s="136">
        <f>SUM(J120)</f>
        <v>399.64035996390714</v>
      </c>
    </row>
    <row r="120" spans="1:10" s="97" customFormat="1" ht="30.75" thickBot="1" x14ac:dyDescent="0.25">
      <c r="A120" s="76" t="s">
        <v>23</v>
      </c>
      <c r="B120" s="77" t="s">
        <v>121</v>
      </c>
      <c r="C120" s="78" t="s">
        <v>366</v>
      </c>
      <c r="D120" s="133" t="s">
        <v>214</v>
      </c>
      <c r="E120" s="77" t="s">
        <v>105</v>
      </c>
      <c r="F120" s="108">
        <f>'memória de cálculo'!J120</f>
        <v>1</v>
      </c>
      <c r="G120" s="128">
        <v>332.2</v>
      </c>
      <c r="H120" s="128">
        <f t="shared" ref="H120" si="85">F120*G120</f>
        <v>332.2</v>
      </c>
      <c r="I120" s="128">
        <f t="shared" si="47"/>
        <v>399.64035996390714</v>
      </c>
      <c r="J120" s="129">
        <f t="shared" ref="J120" si="86">F120*I120</f>
        <v>399.64035996390714</v>
      </c>
    </row>
    <row r="121" spans="1:10" s="97" customFormat="1" ht="16.5" thickBot="1" x14ac:dyDescent="0.25">
      <c r="A121" s="134" t="s">
        <v>368</v>
      </c>
      <c r="B121" s="179" t="s">
        <v>268</v>
      </c>
      <c r="C121" s="180"/>
      <c r="D121" s="180"/>
      <c r="E121" s="180"/>
      <c r="F121" s="180"/>
      <c r="G121" s="181"/>
      <c r="H121" s="135">
        <f>SUM(H122)</f>
        <v>175.55</v>
      </c>
      <c r="I121" s="135"/>
      <c r="J121" s="136">
        <f>SUM(J122)</f>
        <v>211.18863694058973</v>
      </c>
    </row>
    <row r="122" spans="1:10" s="97" customFormat="1" ht="16.5" thickBot="1" x14ac:dyDescent="0.25">
      <c r="A122" s="76" t="s">
        <v>23</v>
      </c>
      <c r="B122" s="77" t="s">
        <v>220</v>
      </c>
      <c r="C122" s="78" t="s">
        <v>367</v>
      </c>
      <c r="D122" s="133" t="s">
        <v>267</v>
      </c>
      <c r="E122" s="77" t="s">
        <v>105</v>
      </c>
      <c r="F122" s="108">
        <f>'memória de cálculo'!J122</f>
        <v>1</v>
      </c>
      <c r="G122" s="128">
        <v>175.55</v>
      </c>
      <c r="H122" s="128">
        <f t="shared" ref="H122" si="87">F122*G122</f>
        <v>175.55</v>
      </c>
      <c r="I122" s="128">
        <f t="shared" si="47"/>
        <v>211.18863694058973</v>
      </c>
      <c r="J122" s="129">
        <f t="shared" ref="J122" si="88">F122*I122</f>
        <v>211.18863694058973</v>
      </c>
    </row>
    <row r="123" spans="1:10" s="97" customFormat="1" ht="16.5" thickBot="1" x14ac:dyDescent="0.25">
      <c r="A123" s="117">
        <v>9</v>
      </c>
      <c r="B123" s="185" t="s">
        <v>408</v>
      </c>
      <c r="C123" s="186"/>
      <c r="D123" s="186"/>
      <c r="E123" s="186"/>
      <c r="F123" s="186"/>
      <c r="G123" s="187"/>
      <c r="H123" s="94">
        <f>H124+H136+H149+H162</f>
        <v>93825.044999999998</v>
      </c>
      <c r="I123" s="94"/>
      <c r="J123" s="118">
        <f>J124+J136+J149+J162</f>
        <v>112872.59108196807</v>
      </c>
    </row>
    <row r="124" spans="1:10" s="97" customFormat="1" ht="16.5" thickBot="1" x14ac:dyDescent="0.25">
      <c r="A124" s="167" t="s">
        <v>171</v>
      </c>
      <c r="B124" s="182" t="s">
        <v>412</v>
      </c>
      <c r="C124" s="183"/>
      <c r="D124" s="183"/>
      <c r="E124" s="183"/>
      <c r="F124" s="183"/>
      <c r="G124" s="184"/>
      <c r="H124" s="168">
        <f>H125+H127+H130</f>
        <v>5695.8670000000002</v>
      </c>
      <c r="I124" s="168"/>
      <c r="J124" s="176">
        <f>J125+J127+J130</f>
        <v>6852.1924689540638</v>
      </c>
    </row>
    <row r="125" spans="1:10" s="97" customFormat="1" ht="16.5" thickBot="1" x14ac:dyDescent="0.25">
      <c r="A125" s="134" t="s">
        <v>409</v>
      </c>
      <c r="B125" s="179" t="s">
        <v>413</v>
      </c>
      <c r="C125" s="180"/>
      <c r="D125" s="180"/>
      <c r="E125" s="180"/>
      <c r="F125" s="180"/>
      <c r="G125" s="181"/>
      <c r="H125" s="135">
        <f>SUM(H126)</f>
        <v>19.7</v>
      </c>
      <c r="I125" s="135"/>
      <c r="J125" s="136">
        <f>SUM(J126)</f>
        <v>23.699322971971615</v>
      </c>
    </row>
    <row r="126" spans="1:10" s="97" customFormat="1" ht="16.5" thickBot="1" x14ac:dyDescent="0.25">
      <c r="A126" s="76" t="s">
        <v>147</v>
      </c>
      <c r="B126" s="77" t="s">
        <v>474</v>
      </c>
      <c r="C126" s="78" t="s">
        <v>424</v>
      </c>
      <c r="D126" s="133" t="s">
        <v>414</v>
      </c>
      <c r="E126" s="77" t="s">
        <v>105</v>
      </c>
      <c r="F126" s="108">
        <f>'memória de cálculo'!J126</f>
        <v>2</v>
      </c>
      <c r="G126" s="128">
        <v>9.85</v>
      </c>
      <c r="H126" s="128">
        <f t="shared" ref="H126:H129" si="89">F126*G126</f>
        <v>19.7</v>
      </c>
      <c r="I126" s="128">
        <f t="shared" ref="I126" si="90">($G126*$J$3+$G126)</f>
        <v>11.849661485985807</v>
      </c>
      <c r="J126" s="129">
        <f t="shared" ref="J126:J129" si="91">F126*I126</f>
        <v>23.699322971971615</v>
      </c>
    </row>
    <row r="127" spans="1:10" s="97" customFormat="1" ht="16.5" thickBot="1" x14ac:dyDescent="0.25">
      <c r="A127" s="134" t="s">
        <v>410</v>
      </c>
      <c r="B127" s="179" t="s">
        <v>415</v>
      </c>
      <c r="C127" s="180"/>
      <c r="D127" s="180"/>
      <c r="E127" s="180"/>
      <c r="F127" s="180"/>
      <c r="G127" s="181"/>
      <c r="H127" s="135">
        <f>SUM(H128:H129)</f>
        <v>5418.04</v>
      </c>
      <c r="I127" s="135"/>
      <c r="J127" s="136">
        <f>SUM(J128:J129)</f>
        <v>6517.9634434041163</v>
      </c>
    </row>
    <row r="128" spans="1:10" s="97" customFormat="1" x14ac:dyDescent="0.2">
      <c r="A128" s="76" t="s">
        <v>65</v>
      </c>
      <c r="B128" s="77">
        <v>42256</v>
      </c>
      <c r="C128" s="78" t="s">
        <v>425</v>
      </c>
      <c r="D128" s="133" t="s">
        <v>416</v>
      </c>
      <c r="E128" s="77" t="s">
        <v>105</v>
      </c>
      <c r="F128" s="108">
        <f>'memória de cálculo'!J128</f>
        <v>2</v>
      </c>
      <c r="G128" s="128">
        <v>9.02</v>
      </c>
      <c r="H128" s="128">
        <f t="shared" ref="H128" si="92">F128*G128</f>
        <v>18.04</v>
      </c>
      <c r="I128" s="128">
        <f t="shared" ref="I128:I135" si="93">($G128*$J$3+$G128)</f>
        <v>10.851162091735226</v>
      </c>
      <c r="J128" s="129">
        <f t="shared" ref="J128" si="94">F128*I128</f>
        <v>21.702324183470452</v>
      </c>
    </row>
    <row r="129" spans="1:10" s="97" customFormat="1" ht="16.5" thickBot="1" x14ac:dyDescent="0.25">
      <c r="A129" s="76" t="s">
        <v>147</v>
      </c>
      <c r="B129" s="77" t="s">
        <v>475</v>
      </c>
      <c r="C129" s="78" t="s">
        <v>472</v>
      </c>
      <c r="D129" s="133" t="s">
        <v>417</v>
      </c>
      <c r="E129" s="77" t="s">
        <v>43</v>
      </c>
      <c r="F129" s="108">
        <f>'memória de cálculo'!J129</f>
        <v>10</v>
      </c>
      <c r="G129" s="128">
        <v>540</v>
      </c>
      <c r="H129" s="128">
        <f t="shared" si="89"/>
        <v>5400</v>
      </c>
      <c r="I129" s="128">
        <f t="shared" si="93"/>
        <v>649.62611192206464</v>
      </c>
      <c r="J129" s="129">
        <f t="shared" si="91"/>
        <v>6496.2611192206459</v>
      </c>
    </row>
    <row r="130" spans="1:10" s="97" customFormat="1" ht="16.5" thickBot="1" x14ac:dyDescent="0.25">
      <c r="A130" s="134" t="s">
        <v>411</v>
      </c>
      <c r="B130" s="179" t="s">
        <v>418</v>
      </c>
      <c r="C130" s="180"/>
      <c r="D130" s="180"/>
      <c r="E130" s="180"/>
      <c r="F130" s="180"/>
      <c r="G130" s="181"/>
      <c r="H130" s="135">
        <f>SUM(H131:H135)</f>
        <v>258.12700000000001</v>
      </c>
      <c r="I130" s="135"/>
      <c r="J130" s="136">
        <f>SUM(J131:J135)</f>
        <v>310.52970257797546</v>
      </c>
    </row>
    <row r="131" spans="1:10" s="97" customFormat="1" x14ac:dyDescent="0.2">
      <c r="A131" s="76" t="s">
        <v>65</v>
      </c>
      <c r="B131" s="77">
        <v>3526</v>
      </c>
      <c r="C131" s="78" t="s">
        <v>426</v>
      </c>
      <c r="D131" s="133" t="s">
        <v>419</v>
      </c>
      <c r="E131" s="77" t="s">
        <v>105</v>
      </c>
      <c r="F131" s="108">
        <f>'memória de cálculo'!J131</f>
        <v>10</v>
      </c>
      <c r="G131" s="128">
        <v>3.2</v>
      </c>
      <c r="H131" s="128">
        <f t="shared" ref="H131:H133" si="95">F131*G131</f>
        <v>32</v>
      </c>
      <c r="I131" s="128">
        <f t="shared" si="93"/>
        <v>3.84963621879742</v>
      </c>
      <c r="J131" s="129">
        <f t="shared" ref="J131:J133" si="96">F131*I131</f>
        <v>38.496362187974199</v>
      </c>
    </row>
    <row r="132" spans="1:10" s="97" customFormat="1" x14ac:dyDescent="0.2">
      <c r="A132" s="76" t="s">
        <v>65</v>
      </c>
      <c r="B132" s="77">
        <v>3875</v>
      </c>
      <c r="C132" s="78" t="s">
        <v>427</v>
      </c>
      <c r="D132" s="133" t="s">
        <v>420</v>
      </c>
      <c r="E132" s="77" t="s">
        <v>105</v>
      </c>
      <c r="F132" s="108">
        <f>'memória de cálculo'!J132</f>
        <v>2</v>
      </c>
      <c r="G132" s="128">
        <v>3.46</v>
      </c>
      <c r="H132" s="128">
        <f t="shared" si="95"/>
        <v>6.92</v>
      </c>
      <c r="I132" s="128">
        <f t="shared" si="93"/>
        <v>4.1624191615747099</v>
      </c>
      <c r="J132" s="129">
        <f t="shared" si="96"/>
        <v>8.3248383231494198</v>
      </c>
    </row>
    <row r="133" spans="1:10" s="97" customFormat="1" x14ac:dyDescent="0.2">
      <c r="A133" s="76" t="s">
        <v>65</v>
      </c>
      <c r="B133" s="77">
        <v>9838</v>
      </c>
      <c r="C133" s="78" t="s">
        <v>428</v>
      </c>
      <c r="D133" s="133" t="s">
        <v>421</v>
      </c>
      <c r="E133" s="77" t="s">
        <v>35</v>
      </c>
      <c r="F133" s="108">
        <f>'memória de cálculo'!J133</f>
        <v>15.26</v>
      </c>
      <c r="G133" s="128">
        <v>11.25</v>
      </c>
      <c r="H133" s="128">
        <f t="shared" si="95"/>
        <v>171.67500000000001</v>
      </c>
      <c r="I133" s="128">
        <f t="shared" si="93"/>
        <v>13.533877331709679</v>
      </c>
      <c r="J133" s="129">
        <f t="shared" si="96"/>
        <v>206.52696808188969</v>
      </c>
    </row>
    <row r="134" spans="1:10" s="97" customFormat="1" x14ac:dyDescent="0.2">
      <c r="A134" s="76" t="s">
        <v>65</v>
      </c>
      <c r="B134" s="77">
        <v>20068</v>
      </c>
      <c r="C134" s="78" t="s">
        <v>429</v>
      </c>
      <c r="D134" s="133" t="s">
        <v>422</v>
      </c>
      <c r="E134" s="77" t="s">
        <v>35</v>
      </c>
      <c r="F134" s="108">
        <f>'memória de cálculo'!J134</f>
        <v>1.2</v>
      </c>
      <c r="G134" s="128">
        <v>13.41</v>
      </c>
      <c r="H134" s="128">
        <f t="shared" ref="H134:H135" si="97">F134*G134</f>
        <v>16.091999999999999</v>
      </c>
      <c r="I134" s="128">
        <f t="shared" si="93"/>
        <v>16.132381779397939</v>
      </c>
      <c r="J134" s="129">
        <f t="shared" ref="J134:J135" si="98">F134*I134</f>
        <v>19.358858135277526</v>
      </c>
    </row>
    <row r="135" spans="1:10" s="97" customFormat="1" ht="16.5" thickBot="1" x14ac:dyDescent="0.25">
      <c r="A135" s="76" t="s">
        <v>65</v>
      </c>
      <c r="B135" s="77">
        <v>7097</v>
      </c>
      <c r="C135" s="78" t="s">
        <v>430</v>
      </c>
      <c r="D135" s="133" t="s">
        <v>423</v>
      </c>
      <c r="E135" s="77" t="s">
        <v>105</v>
      </c>
      <c r="F135" s="108">
        <f>'memória de cálculo'!J135</f>
        <v>4</v>
      </c>
      <c r="G135" s="128">
        <v>7.86</v>
      </c>
      <c r="H135" s="128">
        <f t="shared" si="97"/>
        <v>31.44</v>
      </c>
      <c r="I135" s="128">
        <f t="shared" si="93"/>
        <v>9.4556689624211625</v>
      </c>
      <c r="J135" s="129">
        <f t="shared" si="98"/>
        <v>37.82267584968465</v>
      </c>
    </row>
    <row r="136" spans="1:10" s="97" customFormat="1" ht="16.5" thickBot="1" x14ac:dyDescent="0.25">
      <c r="A136" s="167" t="s">
        <v>172</v>
      </c>
      <c r="B136" s="182" t="s">
        <v>431</v>
      </c>
      <c r="C136" s="183"/>
      <c r="D136" s="183"/>
      <c r="E136" s="183"/>
      <c r="F136" s="183"/>
      <c r="G136" s="184"/>
      <c r="H136" s="168">
        <f>H137+H141+H144</f>
        <v>33295.25</v>
      </c>
      <c r="I136" s="168"/>
      <c r="J136" s="176">
        <f>J137+J141+J144</f>
        <v>40054.562598098382</v>
      </c>
    </row>
    <row r="137" spans="1:10" s="97" customFormat="1" ht="16.5" thickBot="1" x14ac:dyDescent="0.25">
      <c r="A137" s="134" t="s">
        <v>435</v>
      </c>
      <c r="B137" s="179" t="s">
        <v>413</v>
      </c>
      <c r="C137" s="180"/>
      <c r="D137" s="180"/>
      <c r="E137" s="180"/>
      <c r="F137" s="180"/>
      <c r="G137" s="181"/>
      <c r="H137" s="135">
        <f>SUM(H138:H140)</f>
        <v>4667.5</v>
      </c>
      <c r="I137" s="135"/>
      <c r="J137" s="136">
        <f>SUM(J138:J140)</f>
        <v>5615.0553285115493</v>
      </c>
    </row>
    <row r="138" spans="1:10" s="97" customFormat="1" x14ac:dyDescent="0.2">
      <c r="A138" s="76" t="s">
        <v>147</v>
      </c>
      <c r="B138" s="77" t="s">
        <v>474</v>
      </c>
      <c r="C138" s="78" t="s">
        <v>438</v>
      </c>
      <c r="D138" s="133" t="s">
        <v>414</v>
      </c>
      <c r="E138" s="77" t="s">
        <v>105</v>
      </c>
      <c r="F138" s="108">
        <f>'memória de cálculo'!J138</f>
        <v>10</v>
      </c>
      <c r="G138" s="128">
        <v>9.85</v>
      </c>
      <c r="H138" s="128">
        <f t="shared" ref="H138" si="99">F138*G138</f>
        <v>98.5</v>
      </c>
      <c r="I138" s="128">
        <f t="shared" ref="I138:I140" si="100">($G138*$J$3+$G138)</f>
        <v>11.849661485985807</v>
      </c>
      <c r="J138" s="129">
        <f t="shared" ref="J138" si="101">F138*I138</f>
        <v>118.49661485985807</v>
      </c>
    </row>
    <row r="139" spans="1:10" s="97" customFormat="1" x14ac:dyDescent="0.2">
      <c r="A139" s="76" t="s">
        <v>65</v>
      </c>
      <c r="B139" s="77">
        <v>9841</v>
      </c>
      <c r="C139" s="78" t="s">
        <v>439</v>
      </c>
      <c r="D139" s="133" t="s">
        <v>432</v>
      </c>
      <c r="E139" s="77" t="s">
        <v>35</v>
      </c>
      <c r="F139" s="108">
        <f>'memória de cálculo'!J139</f>
        <v>50</v>
      </c>
      <c r="G139" s="128">
        <v>29.36</v>
      </c>
      <c r="H139" s="128">
        <f t="shared" ref="H139:H140" si="102">F139*G139</f>
        <v>1468</v>
      </c>
      <c r="I139" s="128">
        <f t="shared" si="100"/>
        <v>35.320412307466327</v>
      </c>
      <c r="J139" s="129">
        <f t="shared" ref="J139:J140" si="103">F139*I139</f>
        <v>1766.0206153733163</v>
      </c>
    </row>
    <row r="140" spans="1:10" s="97" customFormat="1" ht="16.5" thickBot="1" x14ac:dyDescent="0.25">
      <c r="A140" s="76" t="s">
        <v>65</v>
      </c>
      <c r="B140" s="77">
        <v>9840</v>
      </c>
      <c r="C140" s="78" t="s">
        <v>440</v>
      </c>
      <c r="D140" s="133" t="s">
        <v>433</v>
      </c>
      <c r="E140" s="77" t="s">
        <v>35</v>
      </c>
      <c r="F140" s="108">
        <f>'memória de cálculo'!J140</f>
        <v>50</v>
      </c>
      <c r="G140" s="128">
        <v>62.02</v>
      </c>
      <c r="H140" s="128">
        <f t="shared" si="102"/>
        <v>3101</v>
      </c>
      <c r="I140" s="128">
        <f t="shared" si="100"/>
        <v>74.610761965567491</v>
      </c>
      <c r="J140" s="129">
        <f t="shared" si="103"/>
        <v>3730.5380982783745</v>
      </c>
    </row>
    <row r="141" spans="1:10" s="97" customFormat="1" ht="16.5" thickBot="1" x14ac:dyDescent="0.25">
      <c r="A141" s="134" t="s">
        <v>436</v>
      </c>
      <c r="B141" s="179" t="s">
        <v>415</v>
      </c>
      <c r="C141" s="180"/>
      <c r="D141" s="180"/>
      <c r="E141" s="180"/>
      <c r="F141" s="180"/>
      <c r="G141" s="181"/>
      <c r="H141" s="135">
        <f>SUM(H142:H143)</f>
        <v>27090.2</v>
      </c>
      <c r="I141" s="135"/>
      <c r="J141" s="136">
        <f>SUM(J142:J143)</f>
        <v>32589.817217020587</v>
      </c>
    </row>
    <row r="142" spans="1:10" s="97" customFormat="1" x14ac:dyDescent="0.2">
      <c r="A142" s="76" t="s">
        <v>65</v>
      </c>
      <c r="B142" s="77">
        <v>42256</v>
      </c>
      <c r="C142" s="78" t="s">
        <v>441</v>
      </c>
      <c r="D142" s="133" t="s">
        <v>416</v>
      </c>
      <c r="E142" s="77" t="s">
        <v>105</v>
      </c>
      <c r="F142" s="108">
        <f>'memória de cálculo'!J142</f>
        <v>10</v>
      </c>
      <c r="G142" s="128">
        <v>9.02</v>
      </c>
      <c r="H142" s="128">
        <f t="shared" ref="H142:H143" si="104">F142*G142</f>
        <v>90.199999999999989</v>
      </c>
      <c r="I142" s="128">
        <f t="shared" ref="I142:I148" si="105">($G142*$J$3+$G142)</f>
        <v>10.851162091735226</v>
      </c>
      <c r="J142" s="129">
        <f t="shared" ref="J142:J143" si="106">F142*I142</f>
        <v>108.51162091735226</v>
      </c>
    </row>
    <row r="143" spans="1:10" s="97" customFormat="1" ht="16.5" thickBot="1" x14ac:dyDescent="0.25">
      <c r="A143" s="76" t="s">
        <v>147</v>
      </c>
      <c r="B143" s="77" t="s">
        <v>475</v>
      </c>
      <c r="C143" s="78" t="s">
        <v>442</v>
      </c>
      <c r="D143" s="133" t="s">
        <v>417</v>
      </c>
      <c r="E143" s="77" t="s">
        <v>43</v>
      </c>
      <c r="F143" s="108">
        <f>'memória de cálculo'!J143</f>
        <v>50</v>
      </c>
      <c r="G143" s="128">
        <v>540</v>
      </c>
      <c r="H143" s="128">
        <f t="shared" si="104"/>
        <v>27000</v>
      </c>
      <c r="I143" s="128">
        <f t="shared" si="105"/>
        <v>649.62611192206464</v>
      </c>
      <c r="J143" s="129">
        <f t="shared" si="106"/>
        <v>32481.305596103233</v>
      </c>
    </row>
    <row r="144" spans="1:10" s="97" customFormat="1" ht="16.5" thickBot="1" x14ac:dyDescent="0.25">
      <c r="A144" s="134" t="s">
        <v>437</v>
      </c>
      <c r="B144" s="179" t="s">
        <v>418</v>
      </c>
      <c r="C144" s="180"/>
      <c r="D144" s="180"/>
      <c r="E144" s="180"/>
      <c r="F144" s="180"/>
      <c r="G144" s="181"/>
      <c r="H144" s="135">
        <f>SUM(H145:H148)</f>
        <v>1537.55</v>
      </c>
      <c r="I144" s="135"/>
      <c r="J144" s="136">
        <f>SUM(J145:J148)</f>
        <v>1849.6900525662418</v>
      </c>
    </row>
    <row r="145" spans="1:10" s="97" customFormat="1" x14ac:dyDescent="0.2">
      <c r="A145" s="76" t="s">
        <v>65</v>
      </c>
      <c r="B145" s="77">
        <v>3526</v>
      </c>
      <c r="C145" s="78" t="s">
        <v>443</v>
      </c>
      <c r="D145" s="133" t="s">
        <v>419</v>
      </c>
      <c r="E145" s="77" t="s">
        <v>105</v>
      </c>
      <c r="F145" s="108">
        <f>'memória de cálculo'!J145</f>
        <v>80</v>
      </c>
      <c r="G145" s="128">
        <v>3.2</v>
      </c>
      <c r="H145" s="128">
        <f t="shared" ref="H145:H148" si="107">F145*G145</f>
        <v>256</v>
      </c>
      <c r="I145" s="128">
        <f t="shared" si="105"/>
        <v>3.84963621879742</v>
      </c>
      <c r="J145" s="129">
        <f t="shared" ref="J145:J148" si="108">F145*I145</f>
        <v>307.97089750379359</v>
      </c>
    </row>
    <row r="146" spans="1:10" s="97" customFormat="1" x14ac:dyDescent="0.2">
      <c r="A146" s="76" t="s">
        <v>65</v>
      </c>
      <c r="B146" s="77">
        <v>20141</v>
      </c>
      <c r="C146" s="78" t="s">
        <v>444</v>
      </c>
      <c r="D146" s="133" t="s">
        <v>434</v>
      </c>
      <c r="E146" s="77" t="s">
        <v>105</v>
      </c>
      <c r="F146" s="108">
        <f>'memória de cálculo'!J146</f>
        <v>10</v>
      </c>
      <c r="G146" s="128">
        <v>21.97</v>
      </c>
      <c r="H146" s="128">
        <f t="shared" si="107"/>
        <v>219.7</v>
      </c>
      <c r="I146" s="128">
        <f t="shared" si="105"/>
        <v>26.430158664681034</v>
      </c>
      <c r="J146" s="129">
        <f t="shared" si="108"/>
        <v>264.30158664681034</v>
      </c>
    </row>
    <row r="147" spans="1:10" s="97" customFormat="1" x14ac:dyDescent="0.2">
      <c r="A147" s="76" t="s">
        <v>65</v>
      </c>
      <c r="B147" s="77">
        <v>9838</v>
      </c>
      <c r="C147" s="78" t="s">
        <v>445</v>
      </c>
      <c r="D147" s="133" t="s">
        <v>421</v>
      </c>
      <c r="E147" s="77" t="s">
        <v>35</v>
      </c>
      <c r="F147" s="108">
        <f>'memória de cálculo'!J147</f>
        <v>87.4</v>
      </c>
      <c r="G147" s="128">
        <v>11.25</v>
      </c>
      <c r="H147" s="128">
        <f t="shared" si="107"/>
        <v>983.25000000000011</v>
      </c>
      <c r="I147" s="128">
        <f t="shared" si="105"/>
        <v>13.533877331709679</v>
      </c>
      <c r="J147" s="129">
        <f t="shared" si="108"/>
        <v>1182.8608787914261</v>
      </c>
    </row>
    <row r="148" spans="1:10" s="97" customFormat="1" ht="16.5" thickBot="1" x14ac:dyDescent="0.25">
      <c r="A148" s="76" t="s">
        <v>65</v>
      </c>
      <c r="B148" s="77">
        <v>7097</v>
      </c>
      <c r="C148" s="78" t="s">
        <v>446</v>
      </c>
      <c r="D148" s="133" t="s">
        <v>423</v>
      </c>
      <c r="E148" s="77" t="s">
        <v>105</v>
      </c>
      <c r="F148" s="108">
        <f>'memória de cálculo'!J148</f>
        <v>10</v>
      </c>
      <c r="G148" s="128">
        <v>7.86</v>
      </c>
      <c r="H148" s="128">
        <f t="shared" si="107"/>
        <v>78.600000000000009</v>
      </c>
      <c r="I148" s="128">
        <f t="shared" si="105"/>
        <v>9.4556689624211625</v>
      </c>
      <c r="J148" s="129">
        <f t="shared" si="108"/>
        <v>94.556689624211629</v>
      </c>
    </row>
    <row r="149" spans="1:10" s="97" customFormat="1" ht="16.5" thickBot="1" x14ac:dyDescent="0.25">
      <c r="A149" s="167" t="s">
        <v>448</v>
      </c>
      <c r="B149" s="182" t="s">
        <v>447</v>
      </c>
      <c r="C149" s="183"/>
      <c r="D149" s="183"/>
      <c r="E149" s="183"/>
      <c r="F149" s="183"/>
      <c r="G149" s="184"/>
      <c r="H149" s="168">
        <f>H150+H154+H157</f>
        <v>3564.06</v>
      </c>
      <c r="I149" s="168"/>
      <c r="J149" s="176">
        <f>J150+J154+J157</f>
        <v>4287.6045193647287</v>
      </c>
    </row>
    <row r="150" spans="1:10" s="97" customFormat="1" ht="16.5" thickBot="1" x14ac:dyDescent="0.25">
      <c r="A150" s="134" t="s">
        <v>449</v>
      </c>
      <c r="B150" s="179" t="s">
        <v>413</v>
      </c>
      <c r="C150" s="180"/>
      <c r="D150" s="180"/>
      <c r="E150" s="180"/>
      <c r="F150" s="180"/>
      <c r="G150" s="181"/>
      <c r="H150" s="135">
        <f>SUM(H151:H153)</f>
        <v>466.75</v>
      </c>
      <c r="I150" s="135"/>
      <c r="J150" s="136">
        <f>SUM(J151:J153)</f>
        <v>561.50553285115484</v>
      </c>
    </row>
    <row r="151" spans="1:10" s="97" customFormat="1" x14ac:dyDescent="0.2">
      <c r="A151" s="76" t="s">
        <v>147</v>
      </c>
      <c r="B151" s="77" t="s">
        <v>474</v>
      </c>
      <c r="C151" s="78" t="s">
        <v>452</v>
      </c>
      <c r="D151" s="133" t="s">
        <v>414</v>
      </c>
      <c r="E151" s="77" t="s">
        <v>105</v>
      </c>
      <c r="F151" s="108">
        <f>'memória de cálculo'!J151</f>
        <v>1</v>
      </c>
      <c r="G151" s="128">
        <v>9.85</v>
      </c>
      <c r="H151" s="128">
        <f t="shared" ref="H151:H153" si="109">F151*G151</f>
        <v>9.85</v>
      </c>
      <c r="I151" s="128">
        <f t="shared" ref="I151:I153" si="110">($G151*$J$3+$G151)</f>
        <v>11.849661485985807</v>
      </c>
      <c r="J151" s="129">
        <f t="shared" ref="J151:J153" si="111">F151*I151</f>
        <v>11.849661485985807</v>
      </c>
    </row>
    <row r="152" spans="1:10" s="97" customFormat="1" x14ac:dyDescent="0.2">
      <c r="A152" s="76" t="s">
        <v>65</v>
      </c>
      <c r="B152" s="77">
        <v>9841</v>
      </c>
      <c r="C152" s="78" t="s">
        <v>453</v>
      </c>
      <c r="D152" s="133" t="s">
        <v>432</v>
      </c>
      <c r="E152" s="77" t="s">
        <v>35</v>
      </c>
      <c r="F152" s="108">
        <f>'memória de cálculo'!J152</f>
        <v>5</v>
      </c>
      <c r="G152" s="128">
        <v>29.36</v>
      </c>
      <c r="H152" s="128">
        <f t="shared" si="109"/>
        <v>146.80000000000001</v>
      </c>
      <c r="I152" s="128">
        <f t="shared" si="110"/>
        <v>35.320412307466327</v>
      </c>
      <c r="J152" s="129">
        <f t="shared" si="111"/>
        <v>176.60206153733162</v>
      </c>
    </row>
    <row r="153" spans="1:10" s="97" customFormat="1" ht="16.5" thickBot="1" x14ac:dyDescent="0.25">
      <c r="A153" s="76" t="s">
        <v>65</v>
      </c>
      <c r="B153" s="77">
        <v>9840</v>
      </c>
      <c r="C153" s="78" t="s">
        <v>454</v>
      </c>
      <c r="D153" s="133" t="s">
        <v>433</v>
      </c>
      <c r="E153" s="77" t="s">
        <v>35</v>
      </c>
      <c r="F153" s="108">
        <f>'memória de cálculo'!J153</f>
        <v>5</v>
      </c>
      <c r="G153" s="128">
        <v>62.02</v>
      </c>
      <c r="H153" s="128">
        <f t="shared" si="109"/>
        <v>310.10000000000002</v>
      </c>
      <c r="I153" s="128">
        <f t="shared" si="110"/>
        <v>74.610761965567491</v>
      </c>
      <c r="J153" s="129">
        <f t="shared" si="111"/>
        <v>373.05380982783743</v>
      </c>
    </row>
    <row r="154" spans="1:10" s="97" customFormat="1" ht="16.5" thickBot="1" x14ac:dyDescent="0.25">
      <c r="A154" s="134" t="s">
        <v>450</v>
      </c>
      <c r="B154" s="179" t="s">
        <v>415</v>
      </c>
      <c r="C154" s="180"/>
      <c r="D154" s="180"/>
      <c r="E154" s="180"/>
      <c r="F154" s="180"/>
      <c r="G154" s="181"/>
      <c r="H154" s="135">
        <f>SUM(H155:H156)</f>
        <v>2709.02</v>
      </c>
      <c r="I154" s="135"/>
      <c r="J154" s="136">
        <f>SUM(J155:J156)</f>
        <v>3258.9817217020582</v>
      </c>
    </row>
    <row r="155" spans="1:10" s="97" customFormat="1" x14ac:dyDescent="0.2">
      <c r="A155" s="76" t="s">
        <v>65</v>
      </c>
      <c r="B155" s="77">
        <v>42256</v>
      </c>
      <c r="C155" s="78" t="s">
        <v>455</v>
      </c>
      <c r="D155" s="133" t="s">
        <v>416</v>
      </c>
      <c r="E155" s="77" t="s">
        <v>105</v>
      </c>
      <c r="F155" s="108">
        <f>'memória de cálculo'!J155</f>
        <v>1</v>
      </c>
      <c r="G155" s="128">
        <v>9.02</v>
      </c>
      <c r="H155" s="128">
        <f t="shared" ref="H155:H156" si="112">F155*G155</f>
        <v>9.02</v>
      </c>
      <c r="I155" s="128">
        <f t="shared" ref="I155:I161" si="113">($G155*$J$3+$G155)</f>
        <v>10.851162091735226</v>
      </c>
      <c r="J155" s="129">
        <f t="shared" ref="J155:J156" si="114">F155*I155</f>
        <v>10.851162091735226</v>
      </c>
    </row>
    <row r="156" spans="1:10" s="97" customFormat="1" ht="16.5" thickBot="1" x14ac:dyDescent="0.25">
      <c r="A156" s="76" t="s">
        <v>147</v>
      </c>
      <c r="B156" s="77" t="s">
        <v>475</v>
      </c>
      <c r="C156" s="78" t="s">
        <v>456</v>
      </c>
      <c r="D156" s="133" t="s">
        <v>417</v>
      </c>
      <c r="E156" s="77" t="s">
        <v>43</v>
      </c>
      <c r="F156" s="108">
        <f>'memória de cálculo'!J156</f>
        <v>5</v>
      </c>
      <c r="G156" s="128">
        <v>540</v>
      </c>
      <c r="H156" s="128">
        <f t="shared" si="112"/>
        <v>2700</v>
      </c>
      <c r="I156" s="128">
        <f t="shared" si="113"/>
        <v>649.62611192206464</v>
      </c>
      <c r="J156" s="129">
        <f t="shared" si="114"/>
        <v>3248.130559610323</v>
      </c>
    </row>
    <row r="157" spans="1:10" s="97" customFormat="1" ht="16.5" thickBot="1" x14ac:dyDescent="0.25">
      <c r="A157" s="134" t="s">
        <v>451</v>
      </c>
      <c r="B157" s="179" t="s">
        <v>418</v>
      </c>
      <c r="C157" s="180"/>
      <c r="D157" s="180"/>
      <c r="E157" s="180"/>
      <c r="F157" s="180"/>
      <c r="G157" s="181"/>
      <c r="H157" s="135">
        <f>SUM(H158:H161)</f>
        <v>388.28999999999996</v>
      </c>
      <c r="I157" s="135"/>
      <c r="J157" s="136">
        <f>SUM(J158:J161)</f>
        <v>467.11726481151567</v>
      </c>
    </row>
    <row r="158" spans="1:10" s="97" customFormat="1" x14ac:dyDescent="0.2">
      <c r="A158" s="76" t="s">
        <v>65</v>
      </c>
      <c r="B158" s="77">
        <v>1968</v>
      </c>
      <c r="C158" s="78" t="s">
        <v>457</v>
      </c>
      <c r="D158" s="133" t="s">
        <v>461</v>
      </c>
      <c r="E158" s="77" t="s">
        <v>105</v>
      </c>
      <c r="F158" s="108">
        <f>'memória de cálculo'!J158</f>
        <v>1</v>
      </c>
      <c r="G158" s="128">
        <v>14.31</v>
      </c>
      <c r="H158" s="128">
        <f t="shared" ref="H158:H161" si="115">F158*G158</f>
        <v>14.31</v>
      </c>
      <c r="I158" s="128">
        <f t="shared" si="113"/>
        <v>17.215091965934711</v>
      </c>
      <c r="J158" s="129">
        <f t="shared" ref="J158:J161" si="116">F158*I158</f>
        <v>17.215091965934711</v>
      </c>
    </row>
    <row r="159" spans="1:10" s="97" customFormat="1" x14ac:dyDescent="0.2">
      <c r="A159" s="76" t="s">
        <v>65</v>
      </c>
      <c r="B159" s="77">
        <v>3526</v>
      </c>
      <c r="C159" s="78" t="s">
        <v>458</v>
      </c>
      <c r="D159" s="133" t="s">
        <v>419</v>
      </c>
      <c r="E159" s="77" t="s">
        <v>105</v>
      </c>
      <c r="F159" s="108">
        <f>'memória de cálculo'!J159</f>
        <v>12</v>
      </c>
      <c r="G159" s="128">
        <v>3.2</v>
      </c>
      <c r="H159" s="128">
        <f t="shared" si="115"/>
        <v>38.400000000000006</v>
      </c>
      <c r="I159" s="128">
        <f t="shared" si="113"/>
        <v>3.84963621879742</v>
      </c>
      <c r="J159" s="129">
        <f t="shared" si="116"/>
        <v>46.195634625569042</v>
      </c>
    </row>
    <row r="160" spans="1:10" s="97" customFormat="1" x14ac:dyDescent="0.2">
      <c r="A160" s="76" t="s">
        <v>65</v>
      </c>
      <c r="B160" s="77">
        <v>9838</v>
      </c>
      <c r="C160" s="78" t="s">
        <v>459</v>
      </c>
      <c r="D160" s="133" t="s">
        <v>421</v>
      </c>
      <c r="E160" s="77" t="s">
        <v>35</v>
      </c>
      <c r="F160" s="108">
        <f>'memória de cálculo'!J160</f>
        <v>24.24</v>
      </c>
      <c r="G160" s="128">
        <v>11.25</v>
      </c>
      <c r="H160" s="128">
        <f t="shared" si="115"/>
        <v>272.7</v>
      </c>
      <c r="I160" s="128">
        <f t="shared" si="113"/>
        <v>13.533877331709679</v>
      </c>
      <c r="J160" s="129">
        <f t="shared" si="116"/>
        <v>328.06118652064259</v>
      </c>
    </row>
    <row r="161" spans="1:10" s="97" customFormat="1" ht="16.5" thickBot="1" x14ac:dyDescent="0.25">
      <c r="A161" s="76" t="s">
        <v>65</v>
      </c>
      <c r="B161" s="77">
        <v>7097</v>
      </c>
      <c r="C161" s="78" t="s">
        <v>460</v>
      </c>
      <c r="D161" s="133" t="s">
        <v>423</v>
      </c>
      <c r="E161" s="77" t="s">
        <v>105</v>
      </c>
      <c r="F161" s="108">
        <f>'memória de cálculo'!J161</f>
        <v>8</v>
      </c>
      <c r="G161" s="128">
        <v>7.86</v>
      </c>
      <c r="H161" s="128">
        <f t="shared" si="115"/>
        <v>62.88</v>
      </c>
      <c r="I161" s="128">
        <f t="shared" si="113"/>
        <v>9.4556689624211625</v>
      </c>
      <c r="J161" s="129">
        <f t="shared" si="116"/>
        <v>75.6453516993693</v>
      </c>
    </row>
    <row r="162" spans="1:10" s="97" customFormat="1" ht="16.5" thickBot="1" x14ac:dyDescent="0.25">
      <c r="A162" s="167" t="s">
        <v>463</v>
      </c>
      <c r="B162" s="182" t="s">
        <v>462</v>
      </c>
      <c r="C162" s="183"/>
      <c r="D162" s="183"/>
      <c r="E162" s="183"/>
      <c r="F162" s="183"/>
      <c r="G162" s="184"/>
      <c r="H162" s="168">
        <f>H163+H167+H170</f>
        <v>51269.868000000002</v>
      </c>
      <c r="I162" s="168"/>
      <c r="J162" s="176">
        <f>J163+J167+J170</f>
        <v>61678.231495550892</v>
      </c>
    </row>
    <row r="163" spans="1:10" s="97" customFormat="1" ht="16.5" thickBot="1" x14ac:dyDescent="0.25">
      <c r="A163" s="134" t="s">
        <v>464</v>
      </c>
      <c r="B163" s="179" t="s">
        <v>413</v>
      </c>
      <c r="C163" s="180"/>
      <c r="D163" s="180"/>
      <c r="E163" s="180"/>
      <c r="F163" s="180"/>
      <c r="G163" s="181"/>
      <c r="H163" s="135">
        <f>SUM(H164:H166)</f>
        <v>24737.75</v>
      </c>
      <c r="I163" s="135"/>
      <c r="J163" s="136">
        <f>SUM(J164:J166)</f>
        <v>29759.793241111212</v>
      </c>
    </row>
    <row r="164" spans="1:10" s="97" customFormat="1" x14ac:dyDescent="0.2">
      <c r="A164" s="76" t="s">
        <v>147</v>
      </c>
      <c r="B164" s="77" t="s">
        <v>474</v>
      </c>
      <c r="C164" s="78" t="s">
        <v>467</v>
      </c>
      <c r="D164" s="133" t="s">
        <v>414</v>
      </c>
      <c r="E164" s="77" t="s">
        <v>105</v>
      </c>
      <c r="F164" s="108">
        <f>'memória de cálculo'!J164</f>
        <v>53</v>
      </c>
      <c r="G164" s="128">
        <v>9.85</v>
      </c>
      <c r="H164" s="128">
        <f t="shared" ref="H164:H166" si="117">F164*G164</f>
        <v>522.04999999999995</v>
      </c>
      <c r="I164" s="128">
        <f t="shared" ref="I164:I166" si="118">($G164*$J$3+$G164)</f>
        <v>11.849661485985807</v>
      </c>
      <c r="J164" s="129">
        <f t="shared" ref="J164:J166" si="119">F164*I164</f>
        <v>628.0320587572478</v>
      </c>
    </row>
    <row r="165" spans="1:10" s="97" customFormat="1" x14ac:dyDescent="0.2">
      <c r="A165" s="76" t="s">
        <v>65</v>
      </c>
      <c r="B165" s="77">
        <v>9841</v>
      </c>
      <c r="C165" s="78" t="s">
        <v>468</v>
      </c>
      <c r="D165" s="133" t="s">
        <v>432</v>
      </c>
      <c r="E165" s="77" t="s">
        <v>35</v>
      </c>
      <c r="F165" s="108">
        <f>'memória de cálculo'!J165</f>
        <v>265</v>
      </c>
      <c r="G165" s="128">
        <v>29.36</v>
      </c>
      <c r="H165" s="128">
        <f t="shared" si="117"/>
        <v>7780.4</v>
      </c>
      <c r="I165" s="128">
        <f t="shared" si="118"/>
        <v>35.320412307466327</v>
      </c>
      <c r="J165" s="129">
        <f t="shared" si="119"/>
        <v>9359.9092614785768</v>
      </c>
    </row>
    <row r="166" spans="1:10" s="97" customFormat="1" ht="16.5" thickBot="1" x14ac:dyDescent="0.25">
      <c r="A166" s="76" t="s">
        <v>65</v>
      </c>
      <c r="B166" s="77">
        <v>9840</v>
      </c>
      <c r="C166" s="78" t="s">
        <v>469</v>
      </c>
      <c r="D166" s="133" t="s">
        <v>433</v>
      </c>
      <c r="E166" s="77" t="s">
        <v>35</v>
      </c>
      <c r="F166" s="108">
        <f>'memória de cálculo'!J166</f>
        <v>265</v>
      </c>
      <c r="G166" s="128">
        <v>62.02</v>
      </c>
      <c r="H166" s="128">
        <f t="shared" si="117"/>
        <v>16435.3</v>
      </c>
      <c r="I166" s="128">
        <f t="shared" si="118"/>
        <v>74.610761965567491</v>
      </c>
      <c r="J166" s="129">
        <f t="shared" si="119"/>
        <v>19771.851920875386</v>
      </c>
    </row>
    <row r="167" spans="1:10" s="97" customFormat="1" ht="16.5" thickBot="1" x14ac:dyDescent="0.25">
      <c r="A167" s="134" t="s">
        <v>465</v>
      </c>
      <c r="B167" s="179" t="s">
        <v>415</v>
      </c>
      <c r="C167" s="180"/>
      <c r="D167" s="180"/>
      <c r="E167" s="180"/>
      <c r="F167" s="180"/>
      <c r="G167" s="181"/>
      <c r="H167" s="135">
        <f>SUM(H168:H169)</f>
        <v>5698.3480000000009</v>
      </c>
      <c r="I167" s="135"/>
      <c r="J167" s="136">
        <f>SUM(J168:J169)</f>
        <v>6855.1771400349508</v>
      </c>
    </row>
    <row r="168" spans="1:10" s="97" customFormat="1" x14ac:dyDescent="0.2">
      <c r="A168" s="76" t="s">
        <v>65</v>
      </c>
      <c r="B168" s="77">
        <v>42256</v>
      </c>
      <c r="C168" s="78" t="s">
        <v>470</v>
      </c>
      <c r="D168" s="133" t="s">
        <v>416</v>
      </c>
      <c r="E168" s="77" t="s">
        <v>105</v>
      </c>
      <c r="F168" s="108">
        <f>'memória de cálculo'!J168</f>
        <v>53</v>
      </c>
      <c r="G168" s="128">
        <v>9.02</v>
      </c>
      <c r="H168" s="128">
        <f t="shared" ref="H168:H169" si="120">F168*G168</f>
        <v>478.06</v>
      </c>
      <c r="I168" s="128">
        <f t="shared" ref="I168:I169" si="121">($G168*$J$3+$G168)</f>
        <v>10.851162091735226</v>
      </c>
      <c r="J168" s="129">
        <f t="shared" ref="J168:J169" si="122">F168*I168</f>
        <v>575.11159086196699</v>
      </c>
    </row>
    <row r="169" spans="1:10" s="97" customFormat="1" ht="16.5" thickBot="1" x14ac:dyDescent="0.25">
      <c r="A169" s="76" t="s">
        <v>147</v>
      </c>
      <c r="B169" s="77" t="s">
        <v>475</v>
      </c>
      <c r="C169" s="78" t="s">
        <v>471</v>
      </c>
      <c r="D169" s="133" t="s">
        <v>417</v>
      </c>
      <c r="E169" s="77" t="s">
        <v>43</v>
      </c>
      <c r="F169" s="108">
        <f>'memória de cálculo'!J169</f>
        <v>9.6672000000000011</v>
      </c>
      <c r="G169" s="128">
        <v>540</v>
      </c>
      <c r="H169" s="128">
        <f t="shared" si="120"/>
        <v>5220.2880000000005</v>
      </c>
      <c r="I169" s="128">
        <f t="shared" si="121"/>
        <v>649.62611192206464</v>
      </c>
      <c r="J169" s="129">
        <f t="shared" si="122"/>
        <v>6280.065549172984</v>
      </c>
    </row>
    <row r="170" spans="1:10" s="97" customFormat="1" ht="16.5" thickBot="1" x14ac:dyDescent="0.25">
      <c r="A170" s="134" t="s">
        <v>466</v>
      </c>
      <c r="B170" s="179" t="s">
        <v>418</v>
      </c>
      <c r="C170" s="180"/>
      <c r="D170" s="180"/>
      <c r="E170" s="180"/>
      <c r="F170" s="180"/>
      <c r="G170" s="181"/>
      <c r="H170" s="135">
        <f>SUM(H171:H174)</f>
        <v>20833.77</v>
      </c>
      <c r="I170" s="135"/>
      <c r="J170" s="136">
        <f>SUM(J171:J174)</f>
        <v>25063.261114404726</v>
      </c>
    </row>
    <row r="171" spans="1:10" s="97" customFormat="1" x14ac:dyDescent="0.2">
      <c r="A171" s="76" t="s">
        <v>65</v>
      </c>
      <c r="B171" s="77">
        <v>3526</v>
      </c>
      <c r="C171" s="78" t="s">
        <v>457</v>
      </c>
      <c r="D171" s="133" t="s">
        <v>419</v>
      </c>
      <c r="E171" s="77" t="s">
        <v>105</v>
      </c>
      <c r="F171" s="108">
        <f>'memória de cálculo'!J171</f>
        <v>689</v>
      </c>
      <c r="G171" s="128">
        <v>3.2</v>
      </c>
      <c r="H171" s="128">
        <f t="shared" ref="H171:H174" si="123">F171*G171</f>
        <v>2204.8000000000002</v>
      </c>
      <c r="I171" s="128">
        <f t="shared" ref="I171:I174" si="124">($G171*$J$3+$G171)</f>
        <v>3.84963621879742</v>
      </c>
      <c r="J171" s="129">
        <f t="shared" ref="J171:J174" si="125">F171*I171</f>
        <v>2652.3993547514224</v>
      </c>
    </row>
    <row r="172" spans="1:10" s="97" customFormat="1" x14ac:dyDescent="0.2">
      <c r="A172" s="76" t="s">
        <v>65</v>
      </c>
      <c r="B172" s="77">
        <v>20141</v>
      </c>
      <c r="C172" s="78" t="s">
        <v>458</v>
      </c>
      <c r="D172" s="133" t="s">
        <v>434</v>
      </c>
      <c r="E172" s="77" t="s">
        <v>105</v>
      </c>
      <c r="F172" s="108">
        <f>'memória de cálculo'!J172</f>
        <v>53</v>
      </c>
      <c r="G172" s="128">
        <v>21.97</v>
      </c>
      <c r="H172" s="128">
        <f t="shared" si="123"/>
        <v>1164.4099999999999</v>
      </c>
      <c r="I172" s="128">
        <f t="shared" si="124"/>
        <v>26.430158664681034</v>
      </c>
      <c r="J172" s="129">
        <f t="shared" si="125"/>
        <v>1400.7984092280949</v>
      </c>
    </row>
    <row r="173" spans="1:10" s="97" customFormat="1" x14ac:dyDescent="0.2">
      <c r="A173" s="76" t="s">
        <v>65</v>
      </c>
      <c r="B173" s="77">
        <v>9838</v>
      </c>
      <c r="C173" s="78" t="s">
        <v>459</v>
      </c>
      <c r="D173" s="133" t="s">
        <v>421</v>
      </c>
      <c r="E173" s="77" t="s">
        <v>35</v>
      </c>
      <c r="F173" s="108">
        <f>'memória de cálculo'!J173</f>
        <v>1293.1999999999998</v>
      </c>
      <c r="G173" s="128">
        <v>11.25</v>
      </c>
      <c r="H173" s="128">
        <f t="shared" si="123"/>
        <v>14548.499999999998</v>
      </c>
      <c r="I173" s="128">
        <f t="shared" si="124"/>
        <v>13.533877331709679</v>
      </c>
      <c r="J173" s="129">
        <f t="shared" si="125"/>
        <v>17502.010165366955</v>
      </c>
    </row>
    <row r="174" spans="1:10" s="97" customFormat="1" ht="16.5" thickBot="1" x14ac:dyDescent="0.25">
      <c r="A174" s="76" t="s">
        <v>65</v>
      </c>
      <c r="B174" s="77">
        <v>7097</v>
      </c>
      <c r="C174" s="78" t="s">
        <v>460</v>
      </c>
      <c r="D174" s="133" t="s">
        <v>423</v>
      </c>
      <c r="E174" s="77" t="s">
        <v>105</v>
      </c>
      <c r="F174" s="108">
        <f>'memória de cálculo'!J174</f>
        <v>371</v>
      </c>
      <c r="G174" s="128">
        <v>7.86</v>
      </c>
      <c r="H174" s="128">
        <f t="shared" si="123"/>
        <v>2916.06</v>
      </c>
      <c r="I174" s="128">
        <f t="shared" si="124"/>
        <v>9.4556689624211625</v>
      </c>
      <c r="J174" s="129">
        <f t="shared" si="125"/>
        <v>3508.0531850582511</v>
      </c>
    </row>
    <row r="175" spans="1:10" s="97" customFormat="1" ht="16.5" thickBot="1" x14ac:dyDescent="0.25">
      <c r="A175" s="117">
        <v>10</v>
      </c>
      <c r="B175" s="185" t="s">
        <v>26</v>
      </c>
      <c r="C175" s="186"/>
      <c r="D175" s="186"/>
      <c r="E175" s="186"/>
      <c r="F175" s="186"/>
      <c r="G175" s="187"/>
      <c r="H175" s="94">
        <f>SUM(H176)</f>
        <v>12956.022800000001</v>
      </c>
      <c r="I175" s="94"/>
      <c r="J175" s="118">
        <f>SUM(J176)</f>
        <v>15586.242069514114</v>
      </c>
    </row>
    <row r="176" spans="1:10" ht="16.5" thickBot="1" x14ac:dyDescent="0.3">
      <c r="A176" s="81" t="s">
        <v>23</v>
      </c>
      <c r="B176" s="156" t="s">
        <v>10</v>
      </c>
      <c r="C176" s="157" t="s">
        <v>369</v>
      </c>
      <c r="D176" s="158" t="s">
        <v>26</v>
      </c>
      <c r="E176" s="159" t="s">
        <v>36</v>
      </c>
      <c r="F176" s="108">
        <f>'memória de cálculo'!J176</f>
        <v>1804.46</v>
      </c>
      <c r="G176" s="160">
        <v>7.18</v>
      </c>
      <c r="H176" s="161">
        <f t="shared" ref="H176" si="126">F176*G176</f>
        <v>12956.022800000001</v>
      </c>
      <c r="I176" s="161">
        <f>($G176*$J$3+$G176)</f>
        <v>8.6376212659267111</v>
      </c>
      <c r="J176" s="162">
        <f t="shared" ref="J176" si="127">F176*I176</f>
        <v>15586.242069514114</v>
      </c>
    </row>
    <row r="177" spans="1:10" ht="16.5" thickBot="1" x14ac:dyDescent="0.3">
      <c r="A177" s="197" t="s">
        <v>138</v>
      </c>
      <c r="B177" s="198"/>
      <c r="C177" s="198"/>
      <c r="D177" s="198"/>
      <c r="E177" s="198"/>
      <c r="F177" s="198"/>
      <c r="G177" s="199"/>
      <c r="H177" s="163">
        <f>H8+H16+H18+H30+H34+H38+H41+H46+H123+H175</f>
        <v>1593123.082663333</v>
      </c>
      <c r="I177" s="163"/>
      <c r="J177" s="177">
        <f>J8+J16+J18+J30+J34+J38+J41+J46+J123+J175</f>
        <v>1916545.1000071759</v>
      </c>
    </row>
    <row r="178" spans="1:10" x14ac:dyDescent="0.25">
      <c r="A178" s="200"/>
      <c r="B178" s="201"/>
      <c r="C178" s="201"/>
      <c r="D178" s="204"/>
      <c r="E178" s="188" t="s">
        <v>103</v>
      </c>
      <c r="F178" s="189"/>
      <c r="G178" s="189"/>
      <c r="H178" s="189"/>
      <c r="I178" s="189"/>
      <c r="J178" s="190"/>
    </row>
    <row r="179" spans="1:10" x14ac:dyDescent="0.25">
      <c r="A179" s="202"/>
      <c r="B179" s="203"/>
      <c r="C179" s="203"/>
      <c r="D179" s="205"/>
      <c r="E179" s="191"/>
      <c r="F179" s="192"/>
      <c r="G179" s="192"/>
      <c r="H179" s="192"/>
      <c r="I179" s="192"/>
      <c r="J179" s="193"/>
    </row>
    <row r="180" spans="1:10" x14ac:dyDescent="0.25">
      <c r="A180" s="202"/>
      <c r="B180" s="203"/>
      <c r="C180" s="203"/>
      <c r="D180" s="205"/>
      <c r="E180" s="191"/>
      <c r="F180" s="192"/>
      <c r="G180" s="192"/>
      <c r="H180" s="192"/>
      <c r="I180" s="192"/>
      <c r="J180" s="193"/>
    </row>
    <row r="181" spans="1:10" ht="56.25" customHeight="1" thickBot="1" x14ac:dyDescent="0.3">
      <c r="A181" s="207"/>
      <c r="B181" s="208"/>
      <c r="C181" s="208"/>
      <c r="D181" s="206"/>
      <c r="E181" s="194"/>
      <c r="F181" s="195"/>
      <c r="G181" s="195"/>
      <c r="H181" s="195"/>
      <c r="I181" s="195"/>
      <c r="J181" s="196"/>
    </row>
    <row r="183" spans="1:10" x14ac:dyDescent="0.25">
      <c r="D183" s="165"/>
    </row>
  </sheetData>
  <mergeCells count="63">
    <mergeCell ref="B162:G162"/>
    <mergeCell ref="B163:G163"/>
    <mergeCell ref="B167:G167"/>
    <mergeCell ref="B170:G170"/>
    <mergeCell ref="B101:G101"/>
    <mergeCell ref="B106:G106"/>
    <mergeCell ref="B119:G119"/>
    <mergeCell ref="B121:G121"/>
    <mergeCell ref="B123:G123"/>
    <mergeCell ref="B124:G124"/>
    <mergeCell ref="B125:G125"/>
    <mergeCell ref="B127:G127"/>
    <mergeCell ref="B130:G130"/>
    <mergeCell ref="B136:G136"/>
    <mergeCell ref="B154:G154"/>
    <mergeCell ref="B157:G157"/>
    <mergeCell ref="B46:G46"/>
    <mergeCell ref="B47:G47"/>
    <mergeCell ref="B90:G90"/>
    <mergeCell ref="B96:G96"/>
    <mergeCell ref="B98:G98"/>
    <mergeCell ref="B50:G50"/>
    <mergeCell ref="B72:G72"/>
    <mergeCell ref="B74:G74"/>
    <mergeCell ref="B81:G81"/>
    <mergeCell ref="B83:G83"/>
    <mergeCell ref="A1:A5"/>
    <mergeCell ref="D6:D7"/>
    <mergeCell ref="H1:J1"/>
    <mergeCell ref="B38:G38"/>
    <mergeCell ref="B41:G41"/>
    <mergeCell ref="A6:A7"/>
    <mergeCell ref="B30:G30"/>
    <mergeCell ref="B34:G34"/>
    <mergeCell ref="F6:F7"/>
    <mergeCell ref="B18:G18"/>
    <mergeCell ref="C6:C7"/>
    <mergeCell ref="B8:G8"/>
    <mergeCell ref="B16:G16"/>
    <mergeCell ref="H4:J4"/>
    <mergeCell ref="B4:D4"/>
    <mergeCell ref="B5:D5"/>
    <mergeCell ref="B1:G2"/>
    <mergeCell ref="B6:B7"/>
    <mergeCell ref="E6:E7"/>
    <mergeCell ref="B3:D3"/>
    <mergeCell ref="H2:J2"/>
    <mergeCell ref="G6:H6"/>
    <mergeCell ref="I6:J6"/>
    <mergeCell ref="H3:I3"/>
    <mergeCell ref="E3:G5"/>
    <mergeCell ref="H5:J5"/>
    <mergeCell ref="B175:G175"/>
    <mergeCell ref="E178:J181"/>
    <mergeCell ref="A177:G177"/>
    <mergeCell ref="A178:C180"/>
    <mergeCell ref="D178:D181"/>
    <mergeCell ref="A181:C181"/>
    <mergeCell ref="B137:G137"/>
    <mergeCell ref="B141:G141"/>
    <mergeCell ref="B144:G144"/>
    <mergeCell ref="B149:G149"/>
    <mergeCell ref="B150:G150"/>
  </mergeCells>
  <phoneticPr fontId="12" type="noConversion"/>
  <printOptions horizontalCentered="1" verticalCentered="1"/>
  <pageMargins left="0.51181102362204722" right="0.51181102362204722" top="0.78740157480314965" bottom="0.78740157480314965" header="0.31496062992125984" footer="0.31496062992125984"/>
  <pageSetup paperSize="9" scale="54" fitToHeight="0" orientation="landscape" r:id="rId1"/>
  <headerFooter>
    <oddHeader>&amp;L&amp;G</oddHeader>
    <oddFooter>&amp;C&amp;"Times New Roman,Normal"&amp;12RJ Morais Engenharia e Arquitetura Ltda / CNPJ: 42.441.571/0001-01
www.rjmorais.com.br / rjmorais@rjmorais.com.br / Fone: (37) 99182-8911
Rua Jarbas Ferreira Pires, 440, sala 102, Centro, Arcos/MG, cep 35.588-000</oddFooter>
  </headerFooter>
  <rowBreaks count="3" manualBreakCount="3">
    <brk id="33" max="9" man="1"/>
    <brk id="82" max="9" man="1"/>
    <brk id="135" max="9" man="1"/>
  </rowBreak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J180"/>
  <sheetViews>
    <sheetView view="pageBreakPreview" topLeftCell="A44" zoomScale="70" zoomScaleNormal="100" zoomScaleSheetLayoutView="70" workbookViewId="0">
      <selection activeCell="H45" sqref="H45:I45"/>
    </sheetView>
  </sheetViews>
  <sheetFormatPr defaultRowHeight="40.5" customHeight="1" x14ac:dyDescent="0.25"/>
  <cols>
    <col min="1" max="1" width="27.5703125" style="166" customWidth="1"/>
    <col min="2" max="2" width="15.5703125" style="88" customWidth="1"/>
    <col min="3" max="3" width="11.5703125" style="73" bestFit="1" customWidth="1"/>
    <col min="4" max="4" width="126.42578125" style="73" customWidth="1"/>
    <col min="5" max="5" width="6.5703125" style="73" bestFit="1" customWidth="1"/>
    <col min="6" max="6" width="14.28515625" style="89" customWidth="1"/>
    <col min="7" max="7" width="21" style="73" customWidth="1"/>
    <col min="8" max="8" width="31" style="73" bestFit="1" customWidth="1"/>
    <col min="9" max="9" width="40.5703125" style="73" customWidth="1"/>
    <col min="10" max="10" width="20.140625" style="73" bestFit="1" customWidth="1"/>
    <col min="11" max="11" width="9.140625" style="73"/>
    <col min="12" max="12" width="31" style="73" customWidth="1"/>
    <col min="13" max="16384" width="9.140625" style="73"/>
  </cols>
  <sheetData>
    <row r="1" spans="1:10" ht="15.75" x14ac:dyDescent="0.25">
      <c r="A1" s="272"/>
      <c r="B1" s="209" t="s">
        <v>27</v>
      </c>
      <c r="C1" s="209"/>
      <c r="D1" s="209"/>
      <c r="E1" s="209"/>
      <c r="F1" s="209"/>
      <c r="G1" s="210"/>
      <c r="H1" s="239" t="str">
        <f>Planilha!H1</f>
        <v>DATA = FEVEREIRO DE 2024</v>
      </c>
      <c r="I1" s="239"/>
      <c r="J1" s="240"/>
    </row>
    <row r="2" spans="1:10" ht="36" customHeight="1" x14ac:dyDescent="0.25">
      <c r="A2" s="273"/>
      <c r="B2" s="211"/>
      <c r="C2" s="211"/>
      <c r="D2" s="211"/>
      <c r="E2" s="211"/>
      <c r="F2" s="211"/>
      <c r="G2" s="212"/>
      <c r="H2" s="217" t="str">
        <f>Planilha!H2</f>
        <v>Data-Base (mês de ref.): SINAPI/DEZ 2023 - SETOP/AGO 2023 - SUDECAP/OUT 2023</v>
      </c>
      <c r="I2" s="218"/>
      <c r="J2" s="219"/>
    </row>
    <row r="3" spans="1:10" ht="24.95" customHeight="1" x14ac:dyDescent="0.25">
      <c r="A3" s="273"/>
      <c r="B3" s="215" t="str">
        <f>Planilha!B3</f>
        <v>AMPLIAÇÃO DO CEMITÉRIO MUNICIPAL E RECONSTRUÇÃO DOS MUROS DE DIVISA</v>
      </c>
      <c r="C3" s="215"/>
      <c r="D3" s="216"/>
      <c r="E3" s="224" t="s">
        <v>9</v>
      </c>
      <c r="F3" s="225"/>
      <c r="G3" s="226"/>
      <c r="H3" s="222" t="s">
        <v>24</v>
      </c>
      <c r="I3" s="223"/>
      <c r="J3" s="74">
        <f>BDI!I7</f>
        <v>0.20301131837419373</v>
      </c>
    </row>
    <row r="4" spans="1:10" ht="24.95" customHeight="1" x14ac:dyDescent="0.25">
      <c r="A4" s="273"/>
      <c r="B4" s="247" t="str">
        <f>Planilha!B4</f>
        <v>LOCAL: RUA RIO INDAIÁ, CEDRO DO ABAETÉ - MG</v>
      </c>
      <c r="C4" s="247"/>
      <c r="D4" s="248"/>
      <c r="E4" s="227"/>
      <c r="F4" s="228"/>
      <c r="G4" s="229"/>
      <c r="H4" s="244" t="s">
        <v>399</v>
      </c>
      <c r="I4" s="245"/>
      <c r="J4" s="246"/>
    </row>
    <row r="5" spans="1:10" ht="24.95" customHeight="1" thickBot="1" x14ac:dyDescent="0.3">
      <c r="A5" s="274"/>
      <c r="B5" s="249" t="str">
        <f>Planilha!B5</f>
        <v>PREFEITURA MUNICIPAL DE CEDRO DO ABAETÉ - MG</v>
      </c>
      <c r="C5" s="249"/>
      <c r="D5" s="250"/>
      <c r="E5" s="230"/>
      <c r="F5" s="231"/>
      <c r="G5" s="232"/>
      <c r="H5" s="233" t="s">
        <v>8</v>
      </c>
      <c r="I5" s="234"/>
      <c r="J5" s="235"/>
    </row>
    <row r="6" spans="1:10" ht="15.75" x14ac:dyDescent="0.25">
      <c r="A6" s="265"/>
      <c r="B6" s="213" t="s">
        <v>1</v>
      </c>
      <c r="C6" s="213" t="s">
        <v>2</v>
      </c>
      <c r="D6" s="213" t="s">
        <v>3</v>
      </c>
      <c r="E6" s="213" t="s">
        <v>0</v>
      </c>
      <c r="F6" s="266" t="s">
        <v>28</v>
      </c>
      <c r="G6" s="266"/>
      <c r="H6" s="268" t="s">
        <v>29</v>
      </c>
      <c r="I6" s="268"/>
      <c r="J6" s="270" t="s">
        <v>30</v>
      </c>
    </row>
    <row r="7" spans="1:10" ht="16.5" thickBot="1" x14ac:dyDescent="0.3">
      <c r="A7" s="265"/>
      <c r="B7" s="214"/>
      <c r="C7" s="214"/>
      <c r="D7" s="214"/>
      <c r="E7" s="214"/>
      <c r="F7" s="267"/>
      <c r="G7" s="267"/>
      <c r="H7" s="269"/>
      <c r="I7" s="269"/>
      <c r="J7" s="271"/>
    </row>
    <row r="8" spans="1:10" ht="16.5" thickBot="1" x14ac:dyDescent="0.3">
      <c r="A8" s="75">
        <f>Planilha!A8</f>
        <v>1</v>
      </c>
      <c r="B8" s="262" t="str">
        <f>Planilha!B8</f>
        <v xml:space="preserve">SERVIÇOS PRELIMINARES </v>
      </c>
      <c r="C8" s="263"/>
      <c r="D8" s="263"/>
      <c r="E8" s="263"/>
      <c r="F8" s="263"/>
      <c r="G8" s="263"/>
      <c r="H8" s="263"/>
      <c r="I8" s="263"/>
      <c r="J8" s="264"/>
    </row>
    <row r="9" spans="1:10" ht="129" customHeight="1" x14ac:dyDescent="0.25">
      <c r="A9" s="76" t="str">
        <f>Planilha!A9</f>
        <v>Setop</v>
      </c>
      <c r="B9" s="77" t="str">
        <f>Planilha!B9</f>
        <v>ED-16660</v>
      </c>
      <c r="C9" s="78" t="str">
        <f>Planilha!C9</f>
        <v>1.1</v>
      </c>
      <c r="D9" s="79" t="str">
        <f>Planilha!D9</f>
        <v>FORNECIMENTO E COLOCAÇÃO DE PLACA DE OBRA EM CHAPA GALVANIZADA #26, ESP. 0,45 MM, PLOTADA COM ADESIVO VINÍLICO, AFIXADA COM REBITES 4,8X40 MM, EM ESTRUTURA METÁLICA DE METALON 20X20 MM, ESP. 1,25 MM, INCLUSIVE SUPORTE EM EUCALIPTO AUTOCLAVADO PINTADO COM TINTA PVA FORNECIMENTO E COLOCAÇÃO DE PLACA DE OBRA EM CHAPA GALVANIZADA #26, ESP. 0,45 MM, PLOTADA COM ADESIVO VINÍLICO, AFIXADA COM REBITES 4,8X40 MM, EM ESTRUTURA METÁLICA DE METALON 20X20 MM, ESP. 1,25 MM, INCLUSIVE SUPORTE EM EUCALIPTO AUTOCLAVADO PINTADO COM TINTA PVA DUAS (2) DEMÃOS</v>
      </c>
      <c r="E9" s="77" t="str">
        <f>Planilha!E9</f>
        <v>m²</v>
      </c>
      <c r="F9" s="259" t="s">
        <v>60</v>
      </c>
      <c r="G9" s="259"/>
      <c r="H9" s="259" t="s">
        <v>100</v>
      </c>
      <c r="I9" s="259"/>
      <c r="J9" s="80">
        <f>1.5*3</f>
        <v>4.5</v>
      </c>
    </row>
    <row r="10" spans="1:10" ht="15.75" x14ac:dyDescent="0.25">
      <c r="A10" s="81" t="str">
        <f>Planilha!A10</f>
        <v>Setop</v>
      </c>
      <c r="B10" s="82" t="str">
        <f>Planilha!B10</f>
        <v>CREA/MG</v>
      </c>
      <c r="C10" s="83" t="str">
        <f>Planilha!C10</f>
        <v>1.2</v>
      </c>
      <c r="D10" s="84" t="str">
        <f>Planilha!D10</f>
        <v>ANOTAÇÃO DE RESPONSABILIDADE TÉCNICA DE EXECUÇÃO / EMISSÃO DE CAT</v>
      </c>
      <c r="E10" s="82" t="str">
        <f>Planilha!E10</f>
        <v>vb</v>
      </c>
      <c r="F10" s="251" t="s">
        <v>61</v>
      </c>
      <c r="G10" s="251"/>
      <c r="H10" s="251" t="s">
        <v>63</v>
      </c>
      <c r="I10" s="251"/>
      <c r="J10" s="85">
        <v>1</v>
      </c>
    </row>
    <row r="11" spans="1:10" ht="15.75" x14ac:dyDescent="0.25">
      <c r="A11" s="81" t="str">
        <f>Planilha!A11</f>
        <v>Sudecap (Insumos)</v>
      </c>
      <c r="B11" s="82" t="str">
        <f>Planilha!B11</f>
        <v>89.50.02</v>
      </c>
      <c r="C11" s="83" t="str">
        <f>Planilha!C11</f>
        <v>1.3</v>
      </c>
      <c r="D11" s="84" t="str">
        <f>Planilha!D11</f>
        <v>CONTAINER 6,0X2,30X2,82M COM ISOLAMENTO TERMICO</v>
      </c>
      <c r="E11" s="82" t="str">
        <f>Planilha!E11</f>
        <v>mês</v>
      </c>
      <c r="F11" s="251" t="s">
        <v>62</v>
      </c>
      <c r="G11" s="251"/>
      <c r="H11" s="251" t="s">
        <v>63</v>
      </c>
      <c r="I11" s="251"/>
      <c r="J11" s="86">
        <v>8</v>
      </c>
    </row>
    <row r="12" spans="1:10" ht="38.25" customHeight="1" x14ac:dyDescent="0.25">
      <c r="A12" s="81" t="str">
        <f>Planilha!A12</f>
        <v>Setop</v>
      </c>
      <c r="B12" s="82" t="str">
        <f>Planilha!B12</f>
        <v>ED-50137</v>
      </c>
      <c r="C12" s="83" t="str">
        <f>Planilha!C12</f>
        <v>1.4</v>
      </c>
      <c r="D12" s="84" t="str">
        <f>Planilha!D12</f>
        <v>MOBILIZAÇÃO E DESMOBILIZAÇÃO DE CONTAINER, INCLUSIVE CARGA, DESCARGA E TRANSPORTE EM CAMINHÃO CARROCERIA COM GUINDAUTO (MUNCK), EXCLUSIVE LOCAÇÃO DO CONTAINER</v>
      </c>
      <c r="E12" s="82" t="str">
        <f>Planilha!E12</f>
        <v>un</v>
      </c>
      <c r="F12" s="251" t="s">
        <v>61</v>
      </c>
      <c r="G12" s="251"/>
      <c r="H12" s="251" t="s">
        <v>63</v>
      </c>
      <c r="I12" s="251"/>
      <c r="J12" s="86">
        <v>1</v>
      </c>
    </row>
    <row r="13" spans="1:10" ht="15.75" x14ac:dyDescent="0.25">
      <c r="A13" s="81" t="str">
        <f>Planilha!A13</f>
        <v>Sudecap (Construção)</v>
      </c>
      <c r="B13" s="82" t="str">
        <f>Planilha!B13</f>
        <v>01.10.01</v>
      </c>
      <c r="C13" s="83" t="str">
        <f>Planilha!C13</f>
        <v>1.5</v>
      </c>
      <c r="D13" s="84" t="str">
        <f>Planilha!D13</f>
        <v>BANHEIRO QUIMICO 110X120X230CM COM MANUTENCAO</v>
      </c>
      <c r="E13" s="82" t="str">
        <f>Planilha!E13</f>
        <v>mês</v>
      </c>
      <c r="F13" s="251" t="s">
        <v>61</v>
      </c>
      <c r="G13" s="251"/>
      <c r="H13" s="251" t="s">
        <v>63</v>
      </c>
      <c r="I13" s="251"/>
      <c r="J13" s="86">
        <v>8</v>
      </c>
    </row>
    <row r="14" spans="1:10" ht="36.75" customHeight="1" x14ac:dyDescent="0.25">
      <c r="A14" s="81" t="str">
        <f>Planilha!A14</f>
        <v>Setop</v>
      </c>
      <c r="B14" s="82" t="str">
        <f>Planilha!B14</f>
        <v>ED-9076</v>
      </c>
      <c r="C14" s="83" t="str">
        <f>Planilha!C14</f>
        <v>1.6</v>
      </c>
      <c r="D14" s="84" t="str">
        <f>Planilha!D14</f>
        <v>FORNECIMENTO DE ANDAIME METÁLICO TUBULAR TIPO TORRE (LOCAÇÃO), INCLUSIVE RODÍZIOS, EXCLUSIVE MONTAGEM E DESMONTAGEM</v>
      </c>
      <c r="E14" s="82" t="str">
        <f>Planilha!E14</f>
        <v>mxmês</v>
      </c>
      <c r="F14" s="251" t="s">
        <v>488</v>
      </c>
      <c r="G14" s="251"/>
      <c r="H14" s="251" t="s">
        <v>489</v>
      </c>
      <c r="I14" s="251"/>
      <c r="J14" s="86">
        <f>((5.25+2.05)*2)*2*8</f>
        <v>233.6</v>
      </c>
    </row>
    <row r="15" spans="1:10" ht="36.75" customHeight="1" thickBot="1" x14ac:dyDescent="0.3">
      <c r="A15" s="81" t="str">
        <f>Planilha!A15</f>
        <v>Setop</v>
      </c>
      <c r="B15" s="82" t="str">
        <f>Planilha!B15</f>
        <v xml:space="preserve">ED-9077 </v>
      </c>
      <c r="C15" s="83" t="str">
        <f>Planilha!C15</f>
        <v>1.7</v>
      </c>
      <c r="D15" s="84" t="str">
        <f>Planilha!D15</f>
        <v>MONTAGEM E DESMONTAGEM DE ANDAIME METÁLICO TUBULAR TIPO TORRE, EXCLUSIVE FORNECIMENTO DO ANDAIME</v>
      </c>
      <c r="E15" s="82" t="str">
        <f>Planilha!E15</f>
        <v>m</v>
      </c>
      <c r="F15" s="251" t="s">
        <v>488</v>
      </c>
      <c r="G15" s="251"/>
      <c r="H15" s="251" t="s">
        <v>490</v>
      </c>
      <c r="I15" s="251"/>
      <c r="J15" s="86">
        <f>((5.25+2.05)*2)*2</f>
        <v>29.2</v>
      </c>
    </row>
    <row r="16" spans="1:10" ht="16.5" thickBot="1" x14ac:dyDescent="0.3">
      <c r="A16" s="75">
        <f>Planilha!A16</f>
        <v>2</v>
      </c>
      <c r="B16" s="262" t="str">
        <f>Planilha!B16</f>
        <v>DEMOLIÇÕES E REMOÇÕES</v>
      </c>
      <c r="C16" s="263"/>
      <c r="D16" s="263"/>
      <c r="E16" s="263"/>
      <c r="F16" s="263"/>
      <c r="G16" s="263"/>
      <c r="H16" s="263"/>
      <c r="I16" s="263"/>
      <c r="J16" s="264"/>
    </row>
    <row r="17" spans="1:10" ht="111" customHeight="1" thickBot="1" x14ac:dyDescent="0.3">
      <c r="A17" s="81" t="str">
        <f>Planilha!A17</f>
        <v>Setop</v>
      </c>
      <c r="B17" s="82" t="str">
        <f>Planilha!B17</f>
        <v xml:space="preserve">ED-28338  </v>
      </c>
      <c r="C17" s="83" t="str">
        <f>Planilha!C17</f>
        <v>2.1</v>
      </c>
      <c r="D17" s="84" t="str">
        <f>Planilha!D17</f>
        <v>DEMOLIÇÃO MANUAL DE CONSTRUÇÃO EM ALVENARIAS DE VEDAÇÃO, COM ESPESSURA MÁXIMA DE 15CM, INCLUSIVE REMOÇÃO COM REAPROVEITAMENTO DE ESQUADRIAS, AFASTAMENTO E EMPILHAMENTO, EXCLUSIVE TRANSPORTE E RETIRADA DO MATERIAL DEMOLIDO/REMOVIDO NÃO REAPROVEITÁVEL</v>
      </c>
      <c r="E17" s="82" t="str">
        <f>Planilha!E17</f>
        <v>m²</v>
      </c>
      <c r="F17" s="251" t="str">
        <f>F31</f>
        <v>Proj. Estrutural</v>
      </c>
      <c r="G17" s="251"/>
      <c r="H17" s="259" t="s">
        <v>371</v>
      </c>
      <c r="I17" s="259"/>
      <c r="J17" s="86">
        <f>171.88+62.97+80.82+30.92+91.95</f>
        <v>438.53999999999996</v>
      </c>
    </row>
    <row r="18" spans="1:10" ht="16.5" thickBot="1" x14ac:dyDescent="0.3">
      <c r="A18" s="75">
        <f>Planilha!A18</f>
        <v>3</v>
      </c>
      <c r="B18" s="262" t="str">
        <f>Planilha!B18</f>
        <v>INFRAESTRUTURA E SUPERESTRUTURA</v>
      </c>
      <c r="C18" s="263"/>
      <c r="D18" s="263"/>
      <c r="E18" s="263"/>
      <c r="F18" s="263"/>
      <c r="G18" s="263"/>
      <c r="H18" s="263"/>
      <c r="I18" s="263"/>
      <c r="J18" s="264"/>
    </row>
    <row r="19" spans="1:10" ht="254.25" customHeight="1" x14ac:dyDescent="0.25">
      <c r="A19" s="76" t="str">
        <f>Planilha!A19</f>
        <v>Setop</v>
      </c>
      <c r="B19" s="77" t="str">
        <f>Planilha!B19</f>
        <v>ED-17989</v>
      </c>
      <c r="C19" s="78" t="str">
        <f>Planilha!C19</f>
        <v>3.1</v>
      </c>
      <c r="D19" s="79" t="str">
        <f>Planilha!D19</f>
        <v>LOCAÇÃO DE OBRA COM GABARITO DE TÁBUAS CORRIDAS PONTALETADAS A CADA 2,00M, REAPROVEITAMENTO (2X), INCLUSIVE ACOMPANHAMENTO DE EQUIPE TOPOGRÁFICA PARA MARCAÇÃO DE PONTO TOPOGRÁFICO</v>
      </c>
      <c r="E19" s="77" t="str">
        <f>Planilha!E19</f>
        <v>m</v>
      </c>
      <c r="F19" s="259" t="s">
        <v>240</v>
      </c>
      <c r="G19" s="259"/>
      <c r="H19" s="259" t="s">
        <v>406</v>
      </c>
      <c r="I19" s="259"/>
      <c r="J19" s="80">
        <f>(85.07+46.74+58.3+25.29+42.32+27.42+19.13+39.67+23.77+15.2+95+12.7+773.8)/2</f>
        <v>632.20499999999993</v>
      </c>
    </row>
    <row r="20" spans="1:10" ht="15.75" x14ac:dyDescent="0.25">
      <c r="A20" s="81" t="str">
        <f>Planilha!A20</f>
        <v>Setop</v>
      </c>
      <c r="B20" s="82" t="str">
        <f>Planilha!B20</f>
        <v xml:space="preserve">ED-29802 </v>
      </c>
      <c r="C20" s="83" t="str">
        <f>Planilha!C20</f>
        <v>3.2</v>
      </c>
      <c r="D20" s="84" t="str">
        <f>Planilha!D20</f>
        <v>PERFURAÇÃO MECÂNICA DE ESTACA TIPO TRADO ROTATIVO</v>
      </c>
      <c r="E20" s="82" t="str">
        <f>Planilha!E20</f>
        <v>m³</v>
      </c>
      <c r="F20" s="251" t="s">
        <v>238</v>
      </c>
      <c r="G20" s="251"/>
      <c r="H20" s="251" t="s">
        <v>400</v>
      </c>
      <c r="I20" s="251"/>
      <c r="J20" s="85">
        <f>17.6+13.2+7.54+18.85+9.42</f>
        <v>66.61</v>
      </c>
    </row>
    <row r="21" spans="1:10" ht="172.5" customHeight="1" x14ac:dyDescent="0.25">
      <c r="A21" s="81" t="str">
        <f>Planilha!A21</f>
        <v>Setop</v>
      </c>
      <c r="B21" s="82" t="str">
        <f>Planilha!B21</f>
        <v>ED-51107</v>
      </c>
      <c r="C21" s="83" t="str">
        <f>Planilha!C21</f>
        <v>3.3</v>
      </c>
      <c r="D21" s="84" t="str">
        <f>Planilha!D21</f>
        <v>ESCAVAÇÃO MANUAL DE VALA COM PROFUNDIDADE MENOR OU IGUAL A 1,5M, INCLUSIVE DESCARGA LATERAL</v>
      </c>
      <c r="E21" s="82" t="str">
        <f>Planilha!E21</f>
        <v>m³</v>
      </c>
      <c r="F21" s="251" t="s">
        <v>239</v>
      </c>
      <c r="G21" s="251"/>
      <c r="H21" s="259" t="s">
        <v>401</v>
      </c>
      <c r="I21" s="259"/>
      <c r="J21" s="85">
        <f>6.18+3.55+8.67+4.44+5.21+9.23+78.55+6.12+510.02</f>
        <v>631.97</v>
      </c>
    </row>
    <row r="22" spans="1:10" ht="167.25" customHeight="1" x14ac:dyDescent="0.25">
      <c r="A22" s="76" t="str">
        <f>Planilha!A22</f>
        <v>Setop</v>
      </c>
      <c r="B22" s="77" t="str">
        <f>Planilha!B22</f>
        <v xml:space="preserve">ED-51093 </v>
      </c>
      <c r="C22" s="78" t="str">
        <f>Planilha!C22</f>
        <v>3.4</v>
      </c>
      <c r="D22" s="79" t="str">
        <f>Planilha!D22</f>
        <v xml:space="preserve">APILOAMENTO DO FUNDO DE VALAS COM SOQUETE </v>
      </c>
      <c r="E22" s="77" t="str">
        <f>Planilha!E22</f>
        <v>m²</v>
      </c>
      <c r="F22" s="259" t="s">
        <v>244</v>
      </c>
      <c r="G22" s="259"/>
      <c r="H22" s="259" t="s">
        <v>402</v>
      </c>
      <c r="I22" s="259"/>
      <c r="J22" s="85">
        <f>15.46+8.88+21.67+11.11+13.03+6.54+53.9+5.67+460.04</f>
        <v>596.29999999999995</v>
      </c>
    </row>
    <row r="23" spans="1:10" ht="15.75" x14ac:dyDescent="0.25">
      <c r="A23" s="81" t="str">
        <f>Planilha!A23</f>
        <v>Setop</v>
      </c>
      <c r="B23" s="82" t="str">
        <f>Planilha!B23</f>
        <v>ED-8471</v>
      </c>
      <c r="C23" s="83" t="str">
        <f>Planilha!C23</f>
        <v>3.5</v>
      </c>
      <c r="D23" s="84" t="str">
        <f>Planilha!D23</f>
        <v>FÔRMA E DESFORMA DE TÁBUA E SARRAFO, REAPROVEITAMENTO (5X)</v>
      </c>
      <c r="E23" s="82" t="str">
        <f>Planilha!E23</f>
        <v>m²</v>
      </c>
      <c r="F23" s="251" t="s">
        <v>237</v>
      </c>
      <c r="G23" s="251"/>
      <c r="H23" s="251" t="s">
        <v>388</v>
      </c>
      <c r="I23" s="251"/>
      <c r="J23" s="85">
        <f>6530.76/5</f>
        <v>1306.152</v>
      </c>
    </row>
    <row r="24" spans="1:10" ht="15.75" x14ac:dyDescent="0.25">
      <c r="A24" s="81" t="str">
        <f>Planilha!A24</f>
        <v>Setop</v>
      </c>
      <c r="B24" s="82" t="str">
        <f>Planilha!B24</f>
        <v>ED-49813</v>
      </c>
      <c r="C24" s="83" t="str">
        <f>Planilha!C24</f>
        <v>3.6</v>
      </c>
      <c r="D24" s="84" t="str">
        <f>Planilha!D24</f>
        <v xml:space="preserve">LASTRO DE BRITA 2 OU 3 APILOADO MANUALMENTE </v>
      </c>
      <c r="E24" s="82" t="str">
        <f>Planilha!E24</f>
        <v>m³</v>
      </c>
      <c r="F24" s="251" t="s">
        <v>245</v>
      </c>
      <c r="G24" s="251"/>
      <c r="H24" s="251" t="s">
        <v>63</v>
      </c>
      <c r="I24" s="251"/>
      <c r="J24" s="85">
        <f>J22*0.03</f>
        <v>17.888999999999999</v>
      </c>
    </row>
    <row r="25" spans="1:10" ht="15.75" x14ac:dyDescent="0.25">
      <c r="A25" s="76" t="str">
        <f>Planilha!A25</f>
        <v>Setop</v>
      </c>
      <c r="B25" s="77" t="str">
        <f>Planilha!B25</f>
        <v>ED-48298</v>
      </c>
      <c r="C25" s="78" t="str">
        <f>Planilha!C25</f>
        <v>3.7</v>
      </c>
      <c r="D25" s="79" t="str">
        <f>Planilha!D25</f>
        <v>CORTE, DOBRA E MONTAGEM DE AÇO CA-50/60, INCLUSIVE ESPAÇADOR</v>
      </c>
      <c r="E25" s="77" t="str">
        <f>Planilha!E25</f>
        <v>kg</v>
      </c>
      <c r="F25" s="251" t="s">
        <v>237</v>
      </c>
      <c r="G25" s="251"/>
      <c r="H25" s="259" t="s">
        <v>63</v>
      </c>
      <c r="I25" s="259"/>
      <c r="J25" s="85">
        <v>31105.9</v>
      </c>
    </row>
    <row r="26" spans="1:10" ht="30" x14ac:dyDescent="0.25">
      <c r="A26" s="81" t="str">
        <f>Planilha!A26</f>
        <v>Sudecap (Insumos)</v>
      </c>
      <c r="B26" s="82" t="str">
        <f>Planilha!B26</f>
        <v>89.06.28</v>
      </c>
      <c r="C26" s="83" t="str">
        <f>Planilha!C26</f>
        <v>3.8</v>
      </c>
      <c r="D26" s="84" t="str">
        <f>Planilha!D26</f>
        <v xml:space="preserve">FORNECIMENTO DE CONCRETO ESTRUTURAL, USINADO, COM FCK 25MPA, INCLUSIVE LANÇAMENTO, ADENSAMENTO E ACABAMENTO </v>
      </c>
      <c r="E26" s="82" t="str">
        <f>Planilha!E26</f>
        <v>m³</v>
      </c>
      <c r="F26" s="251" t="s">
        <v>237</v>
      </c>
      <c r="G26" s="251"/>
      <c r="H26" s="251" t="s">
        <v>63</v>
      </c>
      <c r="I26" s="251"/>
      <c r="J26" s="85">
        <f>715.03</f>
        <v>715.03</v>
      </c>
    </row>
    <row r="27" spans="1:10" ht="167.25" customHeight="1" x14ac:dyDescent="0.25">
      <c r="A27" s="81" t="str">
        <f>Planilha!A27</f>
        <v>Sudecap (Construção)</v>
      </c>
      <c r="B27" s="82" t="str">
        <f>Planilha!B27</f>
        <v xml:space="preserve">09.12.01 </v>
      </c>
      <c r="C27" s="83" t="str">
        <f>Planilha!C27</f>
        <v>3.9</v>
      </c>
      <c r="D27" s="84" t="str">
        <f>Planilha!D27</f>
        <v>PINTURA COM TINTA ASFALTICA IMPERMEABILIZANTE DILUIDA EM SOLVENTE, PARA MATERIAIS CIMENTICIOS, METAL E MADEIRA</v>
      </c>
      <c r="E27" s="82" t="str">
        <f>Planilha!E27</f>
        <v>m²</v>
      </c>
      <c r="F27" s="251" t="s">
        <v>372</v>
      </c>
      <c r="G27" s="251"/>
      <c r="H27" s="259" t="s">
        <v>403</v>
      </c>
      <c r="I27" s="259"/>
      <c r="J27" s="86">
        <f>80.89+333.32+125.64+58.21+67.91+10.4+83.2+9.5+798.18</f>
        <v>1567.25</v>
      </c>
    </row>
    <row r="28" spans="1:10" ht="108" customHeight="1" x14ac:dyDescent="0.25">
      <c r="A28" s="81" t="str">
        <f>Planilha!A28</f>
        <v>Sudecap (Insumos)</v>
      </c>
      <c r="B28" s="82">
        <f>Planilha!B28</f>
        <v>3743</v>
      </c>
      <c r="C28" s="83" t="str">
        <f>Planilha!C28</f>
        <v>3.10</v>
      </c>
      <c r="D28" s="84" t="str">
        <f>Planilha!D28</f>
        <v>LAJE PRE-MOLDADA CONVENCIONAL (LAJOTAS + VIGOTAS) PARA PISO, UNIDIRECIONAL SOBRECARGA DE 200 KG/M2, VAO ATE 3,50 M APLICADA NO OSSUÁRIO E CARNEIRAS</v>
      </c>
      <c r="E28" s="82" t="str">
        <f>Planilha!E28</f>
        <v>m²</v>
      </c>
      <c r="F28" s="251" t="s">
        <v>63</v>
      </c>
      <c r="G28" s="251"/>
      <c r="H28" s="259" t="s">
        <v>374</v>
      </c>
      <c r="I28" s="259"/>
      <c r="J28" s="86">
        <f>198.41+23.44+219.6+20.06+1990.15</f>
        <v>2451.66</v>
      </c>
    </row>
    <row r="29" spans="1:10" ht="86.25" customHeight="1" thickBot="1" x14ac:dyDescent="0.3">
      <c r="A29" s="171" t="str">
        <f>Planilha!A29</f>
        <v>Setop</v>
      </c>
      <c r="B29" s="172" t="str">
        <f>Planilha!B29</f>
        <v>ED-8145</v>
      </c>
      <c r="C29" s="173" t="str">
        <f>Planilha!C29</f>
        <v>3.11</v>
      </c>
      <c r="D29" s="174" t="str">
        <f>Planilha!D29</f>
        <v xml:space="preserve">JUNTA DE DILATAÇÃO COM ISOPOR 20 MM APLICADA NOS MUROS </v>
      </c>
      <c r="E29" s="172" t="str">
        <f>Planilha!E29</f>
        <v>m²</v>
      </c>
      <c r="F29" s="260" t="s">
        <v>477</v>
      </c>
      <c r="G29" s="260"/>
      <c r="H29" s="261" t="s">
        <v>391</v>
      </c>
      <c r="I29" s="261"/>
      <c r="J29" s="175">
        <f>0.19*2.2*9</f>
        <v>3.7620000000000005</v>
      </c>
    </row>
    <row r="30" spans="1:10" ht="16.5" thickBot="1" x14ac:dyDescent="0.3">
      <c r="A30" s="75">
        <f>Planilha!A30</f>
        <v>4</v>
      </c>
      <c r="B30" s="262" t="str">
        <f>Planilha!B30</f>
        <v>ALVENARIAS</v>
      </c>
      <c r="C30" s="263"/>
      <c r="D30" s="263"/>
      <c r="E30" s="263"/>
      <c r="F30" s="263"/>
      <c r="G30" s="263"/>
      <c r="H30" s="263"/>
      <c r="I30" s="263"/>
      <c r="J30" s="264"/>
    </row>
    <row r="31" spans="1:10" ht="233.25" customHeight="1" x14ac:dyDescent="0.25">
      <c r="A31" s="76" t="str">
        <f>Planilha!A31</f>
        <v>Setop</v>
      </c>
      <c r="B31" s="77" t="str">
        <f>Planilha!B31</f>
        <v>ED-48192</v>
      </c>
      <c r="C31" s="78" t="str">
        <f>Planilha!C31</f>
        <v>4.1</v>
      </c>
      <c r="D31" s="79" t="str">
        <f>Planilha!D31</f>
        <v>ALVENARIA DE VEDAÇÃO COM BLOCO DE CONCRETO, ESP. 14CM, PARA REVESTIMENTO, INCLUSIVE ARGAMASSA PARA ASSENTAMENTO</v>
      </c>
      <c r="E31" s="77" t="str">
        <f>Planilha!E31</f>
        <v>m²</v>
      </c>
      <c r="F31" s="251" t="s">
        <v>237</v>
      </c>
      <c r="G31" s="251"/>
      <c r="H31" s="259" t="s">
        <v>295</v>
      </c>
      <c r="I31" s="259"/>
      <c r="J31" s="80">
        <f>167.82+68.7+67.06+56.4+39.55+53.66+19.6+61.41+156.8+12.36+103.8+9.84+817.26</f>
        <v>1634.26</v>
      </c>
    </row>
    <row r="32" spans="1:10" ht="267" customHeight="1" x14ac:dyDescent="0.25">
      <c r="A32" s="81" t="str">
        <f>Planilha!A32</f>
        <v>Sudecap (Construção)</v>
      </c>
      <c r="B32" s="82" t="str">
        <f>Planilha!B32</f>
        <v>14.05.05</v>
      </c>
      <c r="C32" s="83" t="str">
        <f>Planilha!C32</f>
        <v>4.2</v>
      </c>
      <c r="D32" s="84" t="str">
        <f>Planilha!D32</f>
        <v>CHAPISCO COM ARGAMASSA, TRAÇO 1:3 (CIMENTO E AREIA), ESP. 5MM, APLICADO EM ALVENARIA/ESTRUTURA DE CONCRETO COM COLHER, PREPARO MECÂNICO (EXTERNO)</v>
      </c>
      <c r="E32" s="82" t="str">
        <f>Planilha!E32</f>
        <v>m²</v>
      </c>
      <c r="F32" s="251" t="s">
        <v>242</v>
      </c>
      <c r="G32" s="251"/>
      <c r="H32" s="251" t="s">
        <v>404</v>
      </c>
      <c r="I32" s="251"/>
      <c r="J32" s="85">
        <f>(171.88+102.81+90.2+77.47+80.82+91.95)*2+62.97+30.92+96.4+29.04+158.1+19.93+1105.58</f>
        <v>2733.2000000000003</v>
      </c>
    </row>
    <row r="33" spans="1:10" ht="30.75" thickBot="1" x14ac:dyDescent="0.3">
      <c r="A33" s="81" t="str">
        <f>Planilha!A33</f>
        <v>Sudecap (Construção)</v>
      </c>
      <c r="B33" s="82" t="str">
        <f>Planilha!B33</f>
        <v xml:space="preserve">14.05.61 </v>
      </c>
      <c r="C33" s="83" t="str">
        <f>Planilha!C33</f>
        <v>4.3</v>
      </c>
      <c r="D33" s="84" t="str">
        <f>Planilha!D33</f>
        <v>REBOCO COM ARGAMASSA, TRAÇO 1:2:8 (CIMENTO, CAL E AREIA), ESP. 20MM, APLICAÇÃO MANUAL, PREPARO MECÂNICO (EXTERNO)</v>
      </c>
      <c r="E33" s="82" t="str">
        <f>Planilha!E33</f>
        <v>m²</v>
      </c>
      <c r="F33" s="251" t="s">
        <v>242</v>
      </c>
      <c r="G33" s="251"/>
      <c r="H33" s="251" t="s">
        <v>479</v>
      </c>
      <c r="I33" s="251"/>
      <c r="J33" s="85">
        <f>J32</f>
        <v>2733.2000000000003</v>
      </c>
    </row>
    <row r="34" spans="1:10" ht="16.5" thickBot="1" x14ac:dyDescent="0.3">
      <c r="A34" s="75">
        <f>Planilha!A34</f>
        <v>5</v>
      </c>
      <c r="B34" s="262" t="str">
        <f>Planilha!B34</f>
        <v>ESQUADRIAS</v>
      </c>
      <c r="C34" s="263"/>
      <c r="D34" s="263"/>
      <c r="E34" s="263"/>
      <c r="F34" s="263"/>
      <c r="G34" s="263"/>
      <c r="H34" s="263"/>
      <c r="I34" s="263"/>
      <c r="J34" s="264"/>
    </row>
    <row r="35" spans="1:10" ht="67.5" customHeight="1" thickBot="1" x14ac:dyDescent="0.3">
      <c r="A35" s="76" t="str">
        <f>Planilha!A35</f>
        <v>Setop</v>
      </c>
      <c r="B35" s="77" t="str">
        <f>Planilha!B35</f>
        <v>ED-48226</v>
      </c>
      <c r="C35" s="78" t="str">
        <f>Planilha!C35</f>
        <v>5.1</v>
      </c>
      <c r="D35" s="79" t="str">
        <f>Planilha!D35</f>
        <v>ALVENARIA DE VEDAÇÃO COM TIJOLO MACIÇO REQUEIMADO, ESP. 5CM, PARA REVESTIMENTO, INCLUSIVE ARGAMASSA PARA ASSENTAMENTO</v>
      </c>
      <c r="E35" s="77" t="str">
        <f>Planilha!E35</f>
        <v>m²</v>
      </c>
      <c r="F35" s="251" t="s">
        <v>242</v>
      </c>
      <c r="G35" s="251"/>
      <c r="H35" s="259" t="s">
        <v>282</v>
      </c>
      <c r="I35" s="259"/>
      <c r="J35" s="80">
        <f>(601*0.8*0.6)+(124*0.5*0.6)+(4*0.72*0.6)</f>
        <v>327.40800000000002</v>
      </c>
    </row>
    <row r="36" spans="1:10" ht="89.25" customHeight="1" x14ac:dyDescent="0.25">
      <c r="A36" s="76" t="str">
        <f>Planilha!A36</f>
        <v>Sudecap (Construção)</v>
      </c>
      <c r="B36" s="77" t="str">
        <f>Planilha!B36</f>
        <v>14.05.61</v>
      </c>
      <c r="C36" s="78" t="str">
        <f>Planilha!C36</f>
        <v>5.2</v>
      </c>
      <c r="D36" s="79" t="str">
        <f>Planilha!D36</f>
        <v>REBOCO TIPO MASSA FINA COM ARGAMASSA 1:7</v>
      </c>
      <c r="E36" s="77" t="str">
        <f>Planilha!E36</f>
        <v>m²</v>
      </c>
      <c r="F36" s="251" t="s">
        <v>242</v>
      </c>
      <c r="G36" s="251"/>
      <c r="H36" s="259" t="s">
        <v>282</v>
      </c>
      <c r="I36" s="259"/>
      <c r="J36" s="80">
        <f>(601*0.8*0.6)+(124*0.5*0.6)+(4*0.72*0.6)</f>
        <v>327.40800000000002</v>
      </c>
    </row>
    <row r="37" spans="1:10" ht="60.75" customHeight="1" thickBot="1" x14ac:dyDescent="0.3">
      <c r="A37" s="76" t="str">
        <f>Planilha!A37</f>
        <v>Setop</v>
      </c>
      <c r="B37" s="77" t="str">
        <f>Planilha!B37</f>
        <v>ED-50983</v>
      </c>
      <c r="C37" s="78" t="str">
        <f>Planilha!C37</f>
        <v>5.3</v>
      </c>
      <c r="D37" s="79" t="str">
        <f>Planilha!D37</f>
        <v>PORTÃO DE GRADE, EXCLUSIVE CADEADO E PINTURA</v>
      </c>
      <c r="E37" s="77" t="str">
        <f>Planilha!E37</f>
        <v>m²</v>
      </c>
      <c r="F37" s="251" t="s">
        <v>242</v>
      </c>
      <c r="G37" s="251"/>
      <c r="H37" s="259" t="s">
        <v>478</v>
      </c>
      <c r="I37" s="259"/>
      <c r="J37" s="86">
        <f>3.65*2.2</f>
        <v>8.0300000000000011</v>
      </c>
    </row>
    <row r="38" spans="1:10" ht="16.5" thickBot="1" x14ac:dyDescent="0.3">
      <c r="A38" s="75">
        <f>Planilha!A38</f>
        <v>6</v>
      </c>
      <c r="B38" s="262" t="str">
        <f>Planilha!B38</f>
        <v xml:space="preserve">PISOS </v>
      </c>
      <c r="C38" s="263"/>
      <c r="D38" s="263"/>
      <c r="E38" s="263"/>
      <c r="F38" s="263"/>
      <c r="G38" s="263"/>
      <c r="H38" s="263"/>
      <c r="I38" s="263"/>
      <c r="J38" s="264"/>
    </row>
    <row r="39" spans="1:10" ht="39" customHeight="1" x14ac:dyDescent="0.25">
      <c r="A39" s="76" t="str">
        <f>Planilha!A39</f>
        <v>Setop</v>
      </c>
      <c r="B39" s="77" t="str">
        <f>Planilha!B39</f>
        <v xml:space="preserve">ED-49813 </v>
      </c>
      <c r="C39" s="78" t="str">
        <f>Planilha!C39</f>
        <v>6.1</v>
      </c>
      <c r="D39" s="79" t="str">
        <f>Planilha!D39</f>
        <v>LASTRO DE BRITA COM PEDRA BRITADA NÚMERO 2 E 3, INCLUSIVE ADENSAMENTO E APILOAMENTO MANUAL</v>
      </c>
      <c r="E39" s="77" t="str">
        <f>Planilha!E39</f>
        <v>m³</v>
      </c>
      <c r="F39" s="251" t="s">
        <v>243</v>
      </c>
      <c r="G39" s="251"/>
      <c r="H39" s="259" t="s">
        <v>292</v>
      </c>
      <c r="I39" s="259"/>
      <c r="J39" s="80">
        <f>J40*0.03</f>
        <v>2.3519999999999999</v>
      </c>
    </row>
    <row r="40" spans="1:10" ht="61.5" customHeight="1" thickBot="1" x14ac:dyDescent="0.3">
      <c r="A40" s="81" t="str">
        <f>Planilha!A40</f>
        <v>Setop</v>
      </c>
      <c r="B40" s="82" t="str">
        <f>Planilha!B40</f>
        <v>ED-9317</v>
      </c>
      <c r="C40" s="83" t="str">
        <f>Planilha!C40</f>
        <v>6.2</v>
      </c>
      <c r="D40" s="84" t="str">
        <f>Planilha!D40</f>
        <v>PISO EM CONCRETO, PREPARADO EM OBRA COM BETONEIRA, FCK 10MPA, SEM ARMAÇÃO, ACABAMENTO RÚSTICO, ESP. 5CM, INCLUSIVE FORNECIMENTO, LANÇAMENTO, ADENSAMENTO, SARRAFEAMENTO, EXCLUSIVE JUNTA DE DILATAÇÃO</v>
      </c>
      <c r="E40" s="82" t="str">
        <f>Planilha!E40</f>
        <v>m²</v>
      </c>
      <c r="F40" s="251" t="s">
        <v>242</v>
      </c>
      <c r="G40" s="251"/>
      <c r="H40" s="251" t="s">
        <v>291</v>
      </c>
      <c r="I40" s="251"/>
      <c r="J40" s="85">
        <v>78.400000000000006</v>
      </c>
    </row>
    <row r="41" spans="1:10" ht="16.5" thickBot="1" x14ac:dyDescent="0.3">
      <c r="A41" s="75">
        <f>Planilha!A41</f>
        <v>7</v>
      </c>
      <c r="B41" s="262" t="str">
        <f>Planilha!B41</f>
        <v>PINTURA</v>
      </c>
      <c r="C41" s="263"/>
      <c r="D41" s="263"/>
      <c r="E41" s="263"/>
      <c r="F41" s="263"/>
      <c r="G41" s="263"/>
      <c r="H41" s="263"/>
      <c r="I41" s="263"/>
      <c r="J41" s="264"/>
    </row>
    <row r="42" spans="1:10" ht="254.25" customHeight="1" x14ac:dyDescent="0.25">
      <c r="A42" s="81" t="str">
        <f>Planilha!A42</f>
        <v>Sudecap (Construção)</v>
      </c>
      <c r="B42" s="82" t="str">
        <f>Planilha!B42</f>
        <v xml:space="preserve">17.03.05 </v>
      </c>
      <c r="C42" s="83" t="str">
        <f>Planilha!C42</f>
        <v>7.1</v>
      </c>
      <c r="D42" s="84" t="str">
        <f>Planilha!D42</f>
        <v>APLICAÇÃO MANUAL DE FUNDO SELADOR ACRÍLICO EM PAREDES EXTERNAS</v>
      </c>
      <c r="E42" s="82" t="str">
        <f>Planilha!E42</f>
        <v>m²</v>
      </c>
      <c r="F42" s="251" t="s">
        <v>242</v>
      </c>
      <c r="G42" s="251"/>
      <c r="H42" s="259" t="s">
        <v>491</v>
      </c>
      <c r="I42" s="259"/>
      <c r="J42" s="85">
        <f>343.76+205.62+258.44+160.26+62.97+161.64+30.92+183.9+13.04+29.04+158.1+19.93+1105.58</f>
        <v>2733.2</v>
      </c>
    </row>
    <row r="43" spans="1:10" ht="325.5" customHeight="1" x14ac:dyDescent="0.25">
      <c r="A43" s="76" t="str">
        <f>Planilha!A43</f>
        <v>Sudecap (Construção)</v>
      </c>
      <c r="B43" s="77" t="str">
        <f>Planilha!B43</f>
        <v xml:space="preserve">17.03.21  </v>
      </c>
      <c r="C43" s="78" t="str">
        <f>Planilha!C43</f>
        <v>7.2</v>
      </c>
      <c r="D43" s="79" t="str">
        <f>Planilha!D43</f>
        <v>PINTURA ACRÍLICA EM PAREDE, DUAS (2) DEMÃOS , EXCLUSIVE SELADOR ACRÍLICO E MASSA ACRÍLICA/CORRIDA (PVA) - FACES EXTERNAS</v>
      </c>
      <c r="E43" s="77" t="str">
        <f>Planilha!E43</f>
        <v>m²</v>
      </c>
      <c r="F43" s="251" t="s">
        <v>242</v>
      </c>
      <c r="G43" s="251"/>
      <c r="H43" s="259" t="s">
        <v>492</v>
      </c>
      <c r="I43" s="259"/>
      <c r="J43" s="86">
        <f>J42+95.84+95.84+65.52</f>
        <v>2990.4</v>
      </c>
    </row>
    <row r="44" spans="1:10" ht="54" customHeight="1" x14ac:dyDescent="0.25">
      <c r="A44" s="76" t="str">
        <f>Planilha!A44</f>
        <v>Setop</v>
      </c>
      <c r="B44" s="77" t="str">
        <f>Planilha!B44</f>
        <v>ED-50491</v>
      </c>
      <c r="C44" s="78" t="str">
        <f>Planilha!C44</f>
        <v>7.3</v>
      </c>
      <c r="D44" s="79" t="str">
        <f>Planilha!D44</f>
        <v>PINTURA ESMALTE EM ESQUADRIAS DE FERRO, DUAS (2) DEMÃOS, INCLUSIVE UMA (1) DEMÃO DE FUNDO ANTICORROSIVO</v>
      </c>
      <c r="E44" s="77" t="str">
        <f>Planilha!E44</f>
        <v>m²</v>
      </c>
      <c r="F44" s="251" t="s">
        <v>242</v>
      </c>
      <c r="G44" s="251"/>
      <c r="H44" s="259" t="s">
        <v>63</v>
      </c>
      <c r="I44" s="259"/>
      <c r="J44" s="86">
        <f>J37</f>
        <v>8.0300000000000011</v>
      </c>
    </row>
    <row r="45" spans="1:10" ht="97.5" customHeight="1" thickBot="1" x14ac:dyDescent="0.3">
      <c r="A45" s="76" t="str">
        <f>Planilha!A45</f>
        <v>Sudecap (Construção)</v>
      </c>
      <c r="B45" s="77" t="str">
        <f>Planilha!B45</f>
        <v xml:space="preserve">17.06.21 </v>
      </c>
      <c r="C45" s="78" t="str">
        <f>Planilha!C45</f>
        <v>7.4</v>
      </c>
      <c r="D45" s="79" t="str">
        <f>Planilha!D45</f>
        <v>PINTURA DE PISO COM TINTA ACRÍLICA, APLICAÇÃO MANUAL, 2 DEMÃOS, INCLUSO FUNDO PREPARADOR (VAGAS DE ESTACIONAMENTO)</v>
      </c>
      <c r="E45" s="77" t="str">
        <f>Planilha!E45</f>
        <v>m²</v>
      </c>
      <c r="F45" s="251" t="s">
        <v>235</v>
      </c>
      <c r="G45" s="251"/>
      <c r="H45" s="259" t="s">
        <v>293</v>
      </c>
      <c r="I45" s="259"/>
      <c r="J45" s="86">
        <f>(3.98+(2.45*7)+(4.24*6)+4.33+4.37+4.4+4.43+4.47+4.5+4.5)*0.1</f>
        <v>7.7569999999999997</v>
      </c>
    </row>
    <row r="46" spans="1:10" ht="16.5" thickBot="1" x14ac:dyDescent="0.3">
      <c r="A46" s="75">
        <f>Planilha!A46</f>
        <v>8</v>
      </c>
      <c r="B46" s="262" t="str">
        <f>Planilha!B46</f>
        <v>INSTALAÇÕES ELÉTRICAS</v>
      </c>
      <c r="C46" s="263"/>
      <c r="D46" s="263"/>
      <c r="E46" s="263"/>
      <c r="F46" s="263"/>
      <c r="G46" s="263"/>
      <c r="H46" s="263"/>
      <c r="I46" s="263"/>
      <c r="J46" s="264"/>
    </row>
    <row r="47" spans="1:10" ht="16.5" thickBot="1" x14ac:dyDescent="0.3">
      <c r="A47" s="87" t="str">
        <f>Planilha!A47</f>
        <v>8.1</v>
      </c>
      <c r="B47" s="252" t="str">
        <f>Planilha!B47</f>
        <v>ACESSÓRIOS P/ ELETRODUTOS</v>
      </c>
      <c r="C47" s="253"/>
      <c r="D47" s="253"/>
      <c r="E47" s="253"/>
      <c r="F47" s="253"/>
      <c r="G47" s="253"/>
      <c r="H47" s="253"/>
      <c r="I47" s="253"/>
      <c r="J47" s="254"/>
    </row>
    <row r="48" spans="1:10" ht="15.75" x14ac:dyDescent="0.25">
      <c r="A48" s="76" t="str">
        <f>Planilha!A48</f>
        <v>Sinapi(Insumos)</v>
      </c>
      <c r="B48" s="77">
        <f>Planilha!B48</f>
        <v>1872</v>
      </c>
      <c r="C48" s="78" t="str">
        <f>Planilha!C48</f>
        <v>8.1.1</v>
      </c>
      <c r="D48" s="79" t="str">
        <f>Planilha!D48</f>
        <v>CAIXA PVC 4X2"</v>
      </c>
      <c r="E48" s="77" t="str">
        <f>Planilha!E48</f>
        <v>pç</v>
      </c>
      <c r="F48" s="259" t="s">
        <v>236</v>
      </c>
      <c r="G48" s="259"/>
      <c r="H48" s="259" t="s">
        <v>63</v>
      </c>
      <c r="I48" s="259"/>
      <c r="J48" s="85">
        <v>12</v>
      </c>
    </row>
    <row r="49" spans="1:10" ht="16.5" thickBot="1" x14ac:dyDescent="0.3">
      <c r="A49" s="81" t="str">
        <f>Planilha!A49</f>
        <v>Sudecap (Insumos)</v>
      </c>
      <c r="B49" s="82" t="str">
        <f>Planilha!B49</f>
        <v>74.08.08</v>
      </c>
      <c r="C49" s="83" t="str">
        <f>Planilha!C49</f>
        <v>8.1.2</v>
      </c>
      <c r="D49" s="84" t="str">
        <f>Planilha!D49</f>
        <v>CAIXA PVC OCTOGONAL 3X3"</v>
      </c>
      <c r="E49" s="82" t="str">
        <f>Planilha!E49</f>
        <v>pç</v>
      </c>
      <c r="F49" s="259" t="s">
        <v>236</v>
      </c>
      <c r="G49" s="259"/>
      <c r="H49" s="251" t="s">
        <v>63</v>
      </c>
      <c r="I49" s="251"/>
      <c r="J49" s="85">
        <v>4</v>
      </c>
    </row>
    <row r="50" spans="1:10" ht="16.5" thickBot="1" x14ac:dyDescent="0.3">
      <c r="A50" s="87" t="str">
        <f>Planilha!A50</f>
        <v>8.2</v>
      </c>
      <c r="B50" s="252" t="str">
        <f>Planilha!B50</f>
        <v>CABO UNIPOLAR (COBRE)</v>
      </c>
      <c r="C50" s="253"/>
      <c r="D50" s="253"/>
      <c r="E50" s="253"/>
      <c r="F50" s="253"/>
      <c r="G50" s="253"/>
      <c r="H50" s="253"/>
      <c r="I50" s="253"/>
      <c r="J50" s="254"/>
    </row>
    <row r="51" spans="1:10" ht="15.75" x14ac:dyDescent="0.25">
      <c r="A51" s="76" t="str">
        <f>Planilha!A51</f>
        <v>Setop</v>
      </c>
      <c r="B51" s="77" t="str">
        <f>Planilha!B51</f>
        <v>ED-48998</v>
      </c>
      <c r="C51" s="78" t="str">
        <f>Planilha!C51</f>
        <v>8.2.1</v>
      </c>
      <c r="D51" s="79" t="str">
        <f>Planilha!D51</f>
        <v>ISOL.PVC - 0,6/1KV 10 MM² - AMARELO</v>
      </c>
      <c r="E51" s="77" t="str">
        <f>Planilha!E51</f>
        <v>m</v>
      </c>
      <c r="F51" s="259" t="s">
        <v>236</v>
      </c>
      <c r="G51" s="259"/>
      <c r="H51" s="259" t="s">
        <v>63</v>
      </c>
      <c r="I51" s="259"/>
      <c r="J51" s="85">
        <v>103.9</v>
      </c>
    </row>
    <row r="52" spans="1:10" ht="15.75" x14ac:dyDescent="0.25">
      <c r="A52" s="81" t="str">
        <f>Planilha!A52</f>
        <v>Setop</v>
      </c>
      <c r="B52" s="82" t="str">
        <f>Planilha!B52</f>
        <v>ED-48998</v>
      </c>
      <c r="C52" s="83" t="str">
        <f>Planilha!C52</f>
        <v>8.2.2</v>
      </c>
      <c r="D52" s="84" t="str">
        <f>Planilha!D52</f>
        <v>ISOL.PVC - 0,6/1KV 10 MM² - BRANCO</v>
      </c>
      <c r="E52" s="82" t="str">
        <f>Planilha!E52</f>
        <v>m</v>
      </c>
      <c r="F52" s="259" t="s">
        <v>236</v>
      </c>
      <c r="G52" s="259"/>
      <c r="H52" s="259" t="s">
        <v>63</v>
      </c>
      <c r="I52" s="259"/>
      <c r="J52" s="85">
        <v>104.3</v>
      </c>
    </row>
    <row r="53" spans="1:10" ht="15.75" x14ac:dyDescent="0.25">
      <c r="A53" s="76" t="str">
        <f>Planilha!A53</f>
        <v>Setop</v>
      </c>
      <c r="B53" s="77" t="str">
        <f>Planilha!B53</f>
        <v>ED-48998</v>
      </c>
      <c r="C53" s="78" t="str">
        <f>Planilha!C53</f>
        <v>8.2.3</v>
      </c>
      <c r="D53" s="79" t="str">
        <f>Planilha!D53</f>
        <v>ISOL.PVC - 0,6/1KV 10 MM² - PRETO</v>
      </c>
      <c r="E53" s="77" t="str">
        <f>Planilha!E53</f>
        <v>m</v>
      </c>
      <c r="F53" s="259" t="s">
        <v>236</v>
      </c>
      <c r="G53" s="259"/>
      <c r="H53" s="259" t="s">
        <v>63</v>
      </c>
      <c r="I53" s="259"/>
      <c r="J53" s="85">
        <v>143.1</v>
      </c>
    </row>
    <row r="54" spans="1:10" ht="15.75" x14ac:dyDescent="0.25">
      <c r="A54" s="81" t="str">
        <f>Planilha!A54</f>
        <v>Setop</v>
      </c>
      <c r="B54" s="82" t="str">
        <f>Planilha!B54</f>
        <v>ED-49001</v>
      </c>
      <c r="C54" s="83" t="str">
        <f>Planilha!C54</f>
        <v>8.2.4</v>
      </c>
      <c r="D54" s="84" t="str">
        <f>Planilha!D54</f>
        <v>ISOL.PVC - 0,6/1KV 16 MM² - AZUL CLARO</v>
      </c>
      <c r="E54" s="82" t="str">
        <f>Planilha!E54</f>
        <v>m</v>
      </c>
      <c r="F54" s="259" t="s">
        <v>236</v>
      </c>
      <c r="G54" s="259"/>
      <c r="H54" s="259" t="s">
        <v>63</v>
      </c>
      <c r="I54" s="259"/>
      <c r="J54" s="85">
        <v>15.7</v>
      </c>
    </row>
    <row r="55" spans="1:10" ht="15.75" x14ac:dyDescent="0.25">
      <c r="A55" s="76" t="str">
        <f>Planilha!A55</f>
        <v>Setop</v>
      </c>
      <c r="B55" s="77" t="str">
        <f>Planilha!B55</f>
        <v>ED-49001</v>
      </c>
      <c r="C55" s="78" t="str">
        <f>Planilha!C55</f>
        <v>8.2.5</v>
      </c>
      <c r="D55" s="79" t="str">
        <f>Planilha!D55</f>
        <v>ISOL.PVC - 0,6/1KV 16 MM² - BRANCO</v>
      </c>
      <c r="E55" s="77" t="str">
        <f>Planilha!E55</f>
        <v>m</v>
      </c>
      <c r="F55" s="259" t="s">
        <v>236</v>
      </c>
      <c r="G55" s="259"/>
      <c r="H55" s="259" t="s">
        <v>63</v>
      </c>
      <c r="I55" s="259"/>
      <c r="J55" s="85">
        <v>15.7</v>
      </c>
    </row>
    <row r="56" spans="1:10" ht="15.75" x14ac:dyDescent="0.25">
      <c r="A56" s="81" t="str">
        <f>Planilha!A56</f>
        <v>Setop</v>
      </c>
      <c r="B56" s="82" t="str">
        <f>Planilha!B56</f>
        <v>ED-49001</v>
      </c>
      <c r="C56" s="83" t="str">
        <f>Planilha!C56</f>
        <v>8.2.6</v>
      </c>
      <c r="D56" s="84" t="str">
        <f>Planilha!D56</f>
        <v>ISOL.PVC - 0,6/1KV 16 MM² - PRETO</v>
      </c>
      <c r="E56" s="82" t="str">
        <f>Planilha!E56</f>
        <v>m</v>
      </c>
      <c r="F56" s="259" t="s">
        <v>236</v>
      </c>
      <c r="G56" s="259"/>
      <c r="H56" s="259" t="s">
        <v>63</v>
      </c>
      <c r="I56" s="259"/>
      <c r="J56" s="85">
        <v>15.7</v>
      </c>
    </row>
    <row r="57" spans="1:10" ht="15.75" x14ac:dyDescent="0.25">
      <c r="A57" s="76" t="str">
        <f>Planilha!A57</f>
        <v>Setop</v>
      </c>
      <c r="B57" s="77" t="str">
        <f>Planilha!B57</f>
        <v>ED-49001</v>
      </c>
      <c r="C57" s="78" t="str">
        <f>Planilha!C57</f>
        <v>8.2.7</v>
      </c>
      <c r="D57" s="79" t="str">
        <f>Planilha!D57</f>
        <v>ISOL.PVC - 0,6/1KV 16 MM² - VERDE-AMARELO</v>
      </c>
      <c r="E57" s="77" t="str">
        <f>Planilha!E57</f>
        <v>m</v>
      </c>
      <c r="F57" s="259" t="s">
        <v>236</v>
      </c>
      <c r="G57" s="259"/>
      <c r="H57" s="259" t="s">
        <v>63</v>
      </c>
      <c r="I57" s="259"/>
      <c r="J57" s="85">
        <v>61.7</v>
      </c>
    </row>
    <row r="58" spans="1:10" ht="15.75" x14ac:dyDescent="0.25">
      <c r="A58" s="81" t="str">
        <f>Planilha!A58</f>
        <v>Setop</v>
      </c>
      <c r="B58" s="82" t="str">
        <f>Planilha!B58</f>
        <v xml:space="preserve">ED-49004 </v>
      </c>
      <c r="C58" s="83" t="str">
        <f>Planilha!C58</f>
        <v>8.2.8</v>
      </c>
      <c r="D58" s="84" t="str">
        <f>Planilha!D58</f>
        <v>ISOL.PVC - 0,6/1KV 25 MM² - AZUL CLARO</v>
      </c>
      <c r="E58" s="82" t="str">
        <f>Planilha!E58</f>
        <v>m</v>
      </c>
      <c r="F58" s="259" t="s">
        <v>236</v>
      </c>
      <c r="G58" s="259"/>
      <c r="H58" s="259" t="s">
        <v>63</v>
      </c>
      <c r="I58" s="259"/>
      <c r="J58" s="85">
        <v>61.7</v>
      </c>
    </row>
    <row r="59" spans="1:10" ht="15.75" x14ac:dyDescent="0.25">
      <c r="A59" s="76" t="str">
        <f>Planilha!A59</f>
        <v>Setop</v>
      </c>
      <c r="B59" s="77" t="str">
        <f>Planilha!B59</f>
        <v xml:space="preserve">ED-49004 </v>
      </c>
      <c r="C59" s="78" t="str">
        <f>Planilha!C59</f>
        <v>8.2.9</v>
      </c>
      <c r="D59" s="79" t="str">
        <f>Planilha!D59</f>
        <v>ISOL.PVC - 0,6/1KV 25 MM² - BRANCO</v>
      </c>
      <c r="E59" s="77" t="str">
        <f>Planilha!E59</f>
        <v>m</v>
      </c>
      <c r="F59" s="259" t="s">
        <v>236</v>
      </c>
      <c r="G59" s="259"/>
      <c r="H59" s="259" t="s">
        <v>63</v>
      </c>
      <c r="I59" s="259"/>
      <c r="J59" s="85">
        <v>61.7</v>
      </c>
    </row>
    <row r="60" spans="1:10" ht="15.75" x14ac:dyDescent="0.25">
      <c r="A60" s="81" t="str">
        <f>Planilha!A60</f>
        <v>Setop</v>
      </c>
      <c r="B60" s="82" t="str">
        <f>Planilha!B60</f>
        <v xml:space="preserve">ED-49004 </v>
      </c>
      <c r="C60" s="83" t="str">
        <f>Planilha!C60</f>
        <v>8.2.10</v>
      </c>
      <c r="D60" s="84" t="str">
        <f>Planilha!D60</f>
        <v>ISOL.PVC - 0,6/1KV 25 MM² - PRETO</v>
      </c>
      <c r="E60" s="82" t="str">
        <f>Planilha!E60</f>
        <v>m</v>
      </c>
      <c r="F60" s="259" t="s">
        <v>236</v>
      </c>
      <c r="G60" s="259"/>
      <c r="H60" s="259" t="s">
        <v>63</v>
      </c>
      <c r="I60" s="259"/>
      <c r="J60" s="85">
        <v>61.7</v>
      </c>
    </row>
    <row r="61" spans="1:10" ht="15.75" x14ac:dyDescent="0.25">
      <c r="A61" s="76" t="str">
        <f>Planilha!A61</f>
        <v>Setop</v>
      </c>
      <c r="B61" s="77" t="str">
        <f>Planilha!B61</f>
        <v>ED-48992</v>
      </c>
      <c r="C61" s="78" t="str">
        <f>Planilha!C61</f>
        <v>8.2.11</v>
      </c>
      <c r="D61" s="79" t="str">
        <f>Planilha!D61</f>
        <v>ISOL.PVC - 0,6/1KV 4 MM² - BRANCO</v>
      </c>
      <c r="E61" s="77" t="str">
        <f>Planilha!E61</f>
        <v>m</v>
      </c>
      <c r="F61" s="259" t="s">
        <v>236</v>
      </c>
      <c r="G61" s="259"/>
      <c r="H61" s="259" t="s">
        <v>63</v>
      </c>
      <c r="I61" s="259"/>
      <c r="J61" s="85">
        <v>103</v>
      </c>
    </row>
    <row r="62" spans="1:10" ht="15.75" x14ac:dyDescent="0.25">
      <c r="A62" s="81" t="str">
        <f>Planilha!A62</f>
        <v>Setop</v>
      </c>
      <c r="B62" s="82" t="str">
        <f>Planilha!B62</f>
        <v>ED-48992</v>
      </c>
      <c r="C62" s="83" t="str">
        <f>Planilha!C62</f>
        <v>8.2.12</v>
      </c>
      <c r="D62" s="84" t="str">
        <f>Planilha!D62</f>
        <v>ISOL.PVC - 0,6/1KV 4 MM² - PRETO</v>
      </c>
      <c r="E62" s="82" t="str">
        <f>Planilha!E62</f>
        <v>m</v>
      </c>
      <c r="F62" s="259" t="s">
        <v>236</v>
      </c>
      <c r="G62" s="259"/>
      <c r="H62" s="259" t="s">
        <v>63</v>
      </c>
      <c r="I62" s="259"/>
      <c r="J62" s="85">
        <v>103</v>
      </c>
    </row>
    <row r="63" spans="1:10" ht="15.75" x14ac:dyDescent="0.25">
      <c r="A63" s="76" t="str">
        <f>Planilha!A63</f>
        <v>Setop</v>
      </c>
      <c r="B63" s="77" t="str">
        <f>Planilha!B63</f>
        <v>ED-48995</v>
      </c>
      <c r="C63" s="78" t="str">
        <f>Planilha!C63</f>
        <v>8.2.13</v>
      </c>
      <c r="D63" s="79" t="str">
        <f>Planilha!D63</f>
        <v>ISOL.PVC - 0,6/1KV 6 MM² - AMARELO</v>
      </c>
      <c r="E63" s="77" t="str">
        <f>Planilha!E63</f>
        <v>m</v>
      </c>
      <c r="F63" s="259" t="s">
        <v>236</v>
      </c>
      <c r="G63" s="259"/>
      <c r="H63" s="259" t="s">
        <v>63</v>
      </c>
      <c r="I63" s="259"/>
      <c r="J63" s="85">
        <v>241</v>
      </c>
    </row>
    <row r="64" spans="1:10" ht="15.75" x14ac:dyDescent="0.25">
      <c r="A64" s="81" t="str">
        <f>Planilha!A64</f>
        <v>Setop</v>
      </c>
      <c r="B64" s="82" t="str">
        <f>Planilha!B64</f>
        <v>ED-48995</v>
      </c>
      <c r="C64" s="83" t="str">
        <f>Planilha!C64</f>
        <v>8.2.14</v>
      </c>
      <c r="D64" s="84" t="str">
        <f>Planilha!D64</f>
        <v>ISOL.PVC - 0,6/1KV 6 MM² - BRANCO</v>
      </c>
      <c r="E64" s="82" t="str">
        <f>Planilha!E64</f>
        <v>m</v>
      </c>
      <c r="F64" s="259" t="s">
        <v>236</v>
      </c>
      <c r="G64" s="259"/>
      <c r="H64" s="259" t="s">
        <v>63</v>
      </c>
      <c r="I64" s="259"/>
      <c r="J64" s="85">
        <v>136.4</v>
      </c>
    </row>
    <row r="65" spans="1:10" ht="15.75" x14ac:dyDescent="0.25">
      <c r="A65" s="76" t="str">
        <f>Planilha!A65</f>
        <v>Setop</v>
      </c>
      <c r="B65" s="77" t="str">
        <f>Planilha!B65</f>
        <v>ED-48995</v>
      </c>
      <c r="C65" s="78" t="str">
        <f>Planilha!C65</f>
        <v>8.2.15</v>
      </c>
      <c r="D65" s="79" t="str">
        <f>Planilha!D65</f>
        <v>ISOL.PVC - 0,6/1KV 6 MM² - PRETO</v>
      </c>
      <c r="E65" s="77" t="str">
        <f>Planilha!E65</f>
        <v>m</v>
      </c>
      <c r="F65" s="259" t="s">
        <v>236</v>
      </c>
      <c r="G65" s="259"/>
      <c r="H65" s="259" t="s">
        <v>63</v>
      </c>
      <c r="I65" s="259"/>
      <c r="J65" s="85">
        <v>315.5</v>
      </c>
    </row>
    <row r="66" spans="1:10" ht="15.75" x14ac:dyDescent="0.25">
      <c r="A66" s="81" t="str">
        <f>Planilha!A66</f>
        <v>Sudecap (Insumos)</v>
      </c>
      <c r="B66" s="82" t="str">
        <f>Planilha!B66</f>
        <v xml:space="preserve">74.16.01  </v>
      </c>
      <c r="C66" s="83" t="str">
        <f>Planilha!C66</f>
        <v>8.2.16</v>
      </c>
      <c r="D66" s="84" t="str">
        <f>Planilha!D66</f>
        <v>ISOL.PVC - 450/750V 1.5 MM² - AMARELO</v>
      </c>
      <c r="E66" s="82" t="str">
        <f>Planilha!E66</f>
        <v>m</v>
      </c>
      <c r="F66" s="259" t="s">
        <v>236</v>
      </c>
      <c r="G66" s="259"/>
      <c r="H66" s="259" t="s">
        <v>63</v>
      </c>
      <c r="I66" s="259"/>
      <c r="J66" s="85">
        <v>9.4</v>
      </c>
    </row>
    <row r="67" spans="1:10" ht="15.75" x14ac:dyDescent="0.25">
      <c r="A67" s="76" t="str">
        <f>Planilha!A67</f>
        <v>Sudecap (Insumos)</v>
      </c>
      <c r="B67" s="77" t="str">
        <f>Planilha!B67</f>
        <v xml:space="preserve">74.16.01  </v>
      </c>
      <c r="C67" s="78" t="str">
        <f>Planilha!C67</f>
        <v>8.2.17</v>
      </c>
      <c r="D67" s="79" t="str">
        <f>Planilha!D67</f>
        <v>ISOL.PVC - 450/750V 1.5 MM² - AZUL CLARO</v>
      </c>
      <c r="E67" s="77" t="str">
        <f>Planilha!E67</f>
        <v>m</v>
      </c>
      <c r="F67" s="259" t="s">
        <v>236</v>
      </c>
      <c r="G67" s="259"/>
      <c r="H67" s="259" t="s">
        <v>63</v>
      </c>
      <c r="I67" s="259"/>
      <c r="J67" s="85">
        <v>9.8000000000000007</v>
      </c>
    </row>
    <row r="68" spans="1:10" ht="15.75" x14ac:dyDescent="0.25">
      <c r="A68" s="81" t="str">
        <f>Planilha!A68</f>
        <v>Sudecap (Insumos)</v>
      </c>
      <c r="B68" s="82" t="str">
        <f>Planilha!B68</f>
        <v xml:space="preserve">74.16.01  </v>
      </c>
      <c r="C68" s="83" t="str">
        <f>Planilha!C68</f>
        <v>8.2.18</v>
      </c>
      <c r="D68" s="84" t="str">
        <f>Planilha!D68</f>
        <v>ISOL.PVC - 450/750V 1.5 MM² - BRANCO</v>
      </c>
      <c r="E68" s="82" t="str">
        <f>Planilha!E68</f>
        <v>m</v>
      </c>
      <c r="F68" s="259" t="s">
        <v>236</v>
      </c>
      <c r="G68" s="259"/>
      <c r="H68" s="259" t="s">
        <v>63</v>
      </c>
      <c r="I68" s="259"/>
      <c r="J68" s="85">
        <v>7.8</v>
      </c>
    </row>
    <row r="69" spans="1:10" ht="15.75" x14ac:dyDescent="0.25">
      <c r="A69" s="81" t="str">
        <f>Planilha!A69</f>
        <v>Sudecap (Insumos)</v>
      </c>
      <c r="B69" s="82" t="str">
        <f>Planilha!B69</f>
        <v>74.16.02</v>
      </c>
      <c r="C69" s="83" t="str">
        <f>Planilha!C69</f>
        <v>8.2.19</v>
      </c>
      <c r="D69" s="84" t="str">
        <f>Planilha!D69</f>
        <v>ISOL.PVC - 450/750V 2.5 MM² - AZUL CLARO</v>
      </c>
      <c r="E69" s="82" t="str">
        <f>Planilha!E69</f>
        <v>m</v>
      </c>
      <c r="F69" s="259" t="s">
        <v>236</v>
      </c>
      <c r="G69" s="259"/>
      <c r="H69" s="259" t="s">
        <v>63</v>
      </c>
      <c r="I69" s="259"/>
      <c r="J69" s="85">
        <v>21.4</v>
      </c>
    </row>
    <row r="70" spans="1:10" ht="15.75" x14ac:dyDescent="0.25">
      <c r="A70" s="76" t="str">
        <f>Planilha!A70</f>
        <v>Sudecap (Insumos)</v>
      </c>
      <c r="B70" s="77" t="str">
        <f>Planilha!B70</f>
        <v>74.16.02</v>
      </c>
      <c r="C70" s="78" t="str">
        <f>Planilha!C70</f>
        <v>8.2.20</v>
      </c>
      <c r="D70" s="79" t="str">
        <f>Planilha!D70</f>
        <v>ISOL.PVC - 450/750V 2.5 MM² - PRETO</v>
      </c>
      <c r="E70" s="77" t="str">
        <f>Planilha!E70</f>
        <v>m</v>
      </c>
      <c r="F70" s="259" t="s">
        <v>236</v>
      </c>
      <c r="G70" s="259"/>
      <c r="H70" s="259" t="s">
        <v>63</v>
      </c>
      <c r="I70" s="259"/>
      <c r="J70" s="85">
        <v>21.4</v>
      </c>
    </row>
    <row r="71" spans="1:10" ht="16.5" thickBot="1" x14ac:dyDescent="0.3">
      <c r="A71" s="81" t="str">
        <f>Planilha!A71</f>
        <v>Sudecap (Insumos)</v>
      </c>
      <c r="B71" s="82" t="str">
        <f>Planilha!B71</f>
        <v>74.16.02</v>
      </c>
      <c r="C71" s="83" t="str">
        <f>Planilha!C71</f>
        <v>8.2.21</v>
      </c>
      <c r="D71" s="84" t="str">
        <f>Planilha!D71</f>
        <v>ISOL.PVC - 450/750V 2.5 MM² - VERDE-AMARELO</v>
      </c>
      <c r="E71" s="82" t="str">
        <f>Planilha!E71</f>
        <v>m</v>
      </c>
      <c r="F71" s="259" t="s">
        <v>236</v>
      </c>
      <c r="G71" s="259"/>
      <c r="H71" s="259" t="s">
        <v>63</v>
      </c>
      <c r="I71" s="259"/>
      <c r="J71" s="85">
        <v>21.4</v>
      </c>
    </row>
    <row r="72" spans="1:10" ht="16.5" thickBot="1" x14ac:dyDescent="0.3">
      <c r="A72" s="87" t="str">
        <f>Planilha!A72</f>
        <v>8.3</v>
      </c>
      <c r="B72" s="252" t="str">
        <f>Planilha!B72</f>
        <v>CAIXA DE PASSAGEM - EMBUTIR</v>
      </c>
      <c r="C72" s="253"/>
      <c r="D72" s="253"/>
      <c r="E72" s="253"/>
      <c r="F72" s="253"/>
      <c r="G72" s="253"/>
      <c r="H72" s="253"/>
      <c r="I72" s="253"/>
      <c r="J72" s="254"/>
    </row>
    <row r="73" spans="1:10" ht="16.5" thickBot="1" x14ac:dyDescent="0.3">
      <c r="A73" s="76" t="str">
        <f>Planilha!A73</f>
        <v>Setop</v>
      </c>
      <c r="B73" s="77" t="str">
        <f>Planilha!B73</f>
        <v>ED-49168</v>
      </c>
      <c r="C73" s="78" t="str">
        <f>Planilha!C73</f>
        <v>8.3.1</v>
      </c>
      <c r="D73" s="79" t="str">
        <f>Planilha!D73</f>
        <v>ALVENARIA 300X300X300MM, INCLUSIVE TAMPA, ESCAVAÇÃO, REATERRO E BOTA-FORA</v>
      </c>
      <c r="E73" s="77" t="str">
        <f>Planilha!E73</f>
        <v>pç</v>
      </c>
      <c r="F73" s="259" t="s">
        <v>236</v>
      </c>
      <c r="G73" s="259"/>
      <c r="H73" s="259" t="s">
        <v>63</v>
      </c>
      <c r="I73" s="259"/>
      <c r="J73" s="80">
        <v>38</v>
      </c>
    </row>
    <row r="74" spans="1:10" ht="16.5" thickBot="1" x14ac:dyDescent="0.3">
      <c r="A74" s="87" t="str">
        <f>Planilha!A74</f>
        <v>8.4</v>
      </c>
      <c r="B74" s="252" t="str">
        <f>Planilha!B74</f>
        <v>DISPOSITIVO ELÉTRICO - EMBUTIDO</v>
      </c>
      <c r="C74" s="253"/>
      <c r="D74" s="253"/>
      <c r="E74" s="253"/>
      <c r="F74" s="253"/>
      <c r="G74" s="253"/>
      <c r="H74" s="253"/>
      <c r="I74" s="253"/>
      <c r="J74" s="254"/>
    </row>
    <row r="75" spans="1:10" ht="15.75" x14ac:dyDescent="0.25">
      <c r="A75" s="76" t="str">
        <f>Planilha!A75</f>
        <v>Setop</v>
      </c>
      <c r="B75" s="77" t="str">
        <f>Planilha!B75</f>
        <v xml:space="preserve">ED-5620 </v>
      </c>
      <c r="C75" s="78" t="str">
        <f>Planilha!C75</f>
        <v>8.4.1</v>
      </c>
      <c r="D75" s="79" t="str">
        <f>Planilha!D75</f>
        <v>PLACA 2X4" INTERRUPTOR SIMPLES - 1 TECLA</v>
      </c>
      <c r="E75" s="77" t="str">
        <f>Planilha!E75</f>
        <v>pç</v>
      </c>
      <c r="F75" s="259" t="s">
        <v>236</v>
      </c>
      <c r="G75" s="259"/>
      <c r="H75" s="259" t="s">
        <v>63</v>
      </c>
      <c r="I75" s="259"/>
      <c r="J75" s="85">
        <v>1</v>
      </c>
    </row>
    <row r="76" spans="1:10" ht="15.75" x14ac:dyDescent="0.25">
      <c r="A76" s="81" t="str">
        <f>Planilha!A76</f>
        <v>Setop</v>
      </c>
      <c r="B76" s="82" t="str">
        <f>Planilha!B76</f>
        <v>ED-5618</v>
      </c>
      <c r="C76" s="83" t="str">
        <f>Planilha!C76</f>
        <v>8.4.2</v>
      </c>
      <c r="D76" s="84" t="str">
        <f>Planilha!D76</f>
        <v>PLACA 2X4" PLACA C/ FURO</v>
      </c>
      <c r="E76" s="82" t="str">
        <f>Planilha!E76</f>
        <v>pç</v>
      </c>
      <c r="F76" s="259" t="s">
        <v>236</v>
      </c>
      <c r="G76" s="259"/>
      <c r="H76" s="259" t="s">
        <v>63</v>
      </c>
      <c r="I76" s="259"/>
      <c r="J76" s="85">
        <v>8</v>
      </c>
    </row>
    <row r="77" spans="1:10" ht="15.75" x14ac:dyDescent="0.25">
      <c r="A77" s="76" t="str">
        <f>Planilha!A77</f>
        <v>Setop</v>
      </c>
      <c r="B77" s="77" t="str">
        <f>Planilha!B77</f>
        <v xml:space="preserve">ED-5620 </v>
      </c>
      <c r="C77" s="78" t="str">
        <f>Planilha!C77</f>
        <v>8.4.3</v>
      </c>
      <c r="D77" s="79" t="str">
        <f>Planilha!D77</f>
        <v>PLACA 2X4" PLACA P/ 1 FUNÇÃO</v>
      </c>
      <c r="E77" s="77" t="str">
        <f>Planilha!E77</f>
        <v>pç</v>
      </c>
      <c r="F77" s="259" t="s">
        <v>236</v>
      </c>
      <c r="G77" s="259"/>
      <c r="H77" s="259" t="s">
        <v>63</v>
      </c>
      <c r="I77" s="259"/>
      <c r="J77" s="85">
        <v>1</v>
      </c>
    </row>
    <row r="78" spans="1:10" ht="15.75" x14ac:dyDescent="0.25">
      <c r="A78" s="81" t="str">
        <f>Planilha!A78</f>
        <v>Setop</v>
      </c>
      <c r="B78" s="82" t="str">
        <f>Planilha!B78</f>
        <v xml:space="preserve">ED-5621 </v>
      </c>
      <c r="C78" s="83" t="str">
        <f>Planilha!C78</f>
        <v>8.4.4</v>
      </c>
      <c r="D78" s="84" t="str">
        <f>Planilha!D78</f>
        <v>PLACA 2X4" PLACA P/ 2 FUNÇÕES</v>
      </c>
      <c r="E78" s="82" t="str">
        <f>Planilha!E78</f>
        <v>pç</v>
      </c>
      <c r="F78" s="259" t="s">
        <v>236</v>
      </c>
      <c r="G78" s="259"/>
      <c r="H78" s="259" t="s">
        <v>63</v>
      </c>
      <c r="I78" s="259"/>
      <c r="J78" s="85">
        <v>2</v>
      </c>
    </row>
    <row r="79" spans="1:10" ht="15.75" x14ac:dyDescent="0.25">
      <c r="A79" s="76" t="str">
        <f>Planilha!A79</f>
        <v>Setop</v>
      </c>
      <c r="B79" s="77" t="str">
        <f>Planilha!B79</f>
        <v>ED-5626</v>
      </c>
      <c r="C79" s="78" t="str">
        <f>Planilha!C79</f>
        <v>8.4.5</v>
      </c>
      <c r="D79" s="79" t="str">
        <f>Planilha!D79</f>
        <v>S/ PLACA TOMADA HEXAGONAL (NBR 14136) (2) 2P+T 10A</v>
      </c>
      <c r="E79" s="77" t="str">
        <f>Planilha!E79</f>
        <v>pç</v>
      </c>
      <c r="F79" s="259" t="s">
        <v>236</v>
      </c>
      <c r="G79" s="259"/>
      <c r="H79" s="259" t="s">
        <v>63</v>
      </c>
      <c r="I79" s="259"/>
      <c r="J79" s="85">
        <v>2</v>
      </c>
    </row>
    <row r="80" spans="1:10" ht="16.5" thickBot="1" x14ac:dyDescent="0.3">
      <c r="A80" s="81" t="str">
        <f>Planilha!A80</f>
        <v>Setop</v>
      </c>
      <c r="B80" s="82" t="str">
        <f>Planilha!B80</f>
        <v>ED-5626</v>
      </c>
      <c r="C80" s="83" t="str">
        <f>Planilha!C80</f>
        <v>8.4.6</v>
      </c>
      <c r="D80" s="84" t="str">
        <f>Planilha!D80</f>
        <v>S/ PLACA TOMADA HEXAGONAL (NBR 14136) 2P+T 10A</v>
      </c>
      <c r="E80" s="82" t="str">
        <f>Planilha!E80</f>
        <v>pç</v>
      </c>
      <c r="F80" s="259" t="s">
        <v>236</v>
      </c>
      <c r="G80" s="259"/>
      <c r="H80" s="259" t="s">
        <v>63</v>
      </c>
      <c r="I80" s="259"/>
      <c r="J80" s="85">
        <v>1</v>
      </c>
    </row>
    <row r="81" spans="1:10" ht="16.5" thickBot="1" x14ac:dyDescent="0.3">
      <c r="A81" s="87" t="str">
        <f>Planilha!A81</f>
        <v>8.5</v>
      </c>
      <c r="B81" s="252" t="str">
        <f>Planilha!B81</f>
        <v>DISPOSITIVO DE COMANDO</v>
      </c>
      <c r="C81" s="253"/>
      <c r="D81" s="253"/>
      <c r="E81" s="253"/>
      <c r="F81" s="253"/>
      <c r="G81" s="253"/>
      <c r="H81" s="253"/>
      <c r="I81" s="253"/>
      <c r="J81" s="254"/>
    </row>
    <row r="82" spans="1:10" ht="16.5" thickBot="1" x14ac:dyDescent="0.3">
      <c r="A82" s="76" t="str">
        <f>Planilha!A82</f>
        <v>Setop</v>
      </c>
      <c r="B82" s="77" t="str">
        <f>Planilha!B82</f>
        <v>ED-49524</v>
      </c>
      <c r="C82" s="78" t="str">
        <f>Planilha!C82</f>
        <v>8.5.1</v>
      </c>
      <c r="D82" s="79" t="str">
        <f>Planilha!D82</f>
        <v>RELÉ FOTOELÉTRICO 220V - 2000W C/ FOTOCÉLULA</v>
      </c>
      <c r="E82" s="77" t="str">
        <f>Planilha!E82</f>
        <v>pç</v>
      </c>
      <c r="F82" s="259" t="s">
        <v>236</v>
      </c>
      <c r="G82" s="259"/>
      <c r="H82" s="259" t="s">
        <v>63</v>
      </c>
      <c r="I82" s="259"/>
      <c r="J82" s="80">
        <v>8</v>
      </c>
    </row>
    <row r="83" spans="1:10" ht="16.5" thickBot="1" x14ac:dyDescent="0.3">
      <c r="A83" s="87" t="str">
        <f>Planilha!A83</f>
        <v>8.6</v>
      </c>
      <c r="B83" s="252" t="str">
        <f>Planilha!B83</f>
        <v>DISPOSITIVO DE PROTEÇÃO</v>
      </c>
      <c r="C83" s="253"/>
      <c r="D83" s="253"/>
      <c r="E83" s="253"/>
      <c r="F83" s="253"/>
      <c r="G83" s="253"/>
      <c r="H83" s="253"/>
      <c r="I83" s="253"/>
      <c r="J83" s="254"/>
    </row>
    <row r="84" spans="1:10" ht="15.75" x14ac:dyDescent="0.25">
      <c r="A84" s="76" t="str">
        <f>Planilha!A84</f>
        <v>Sudecap (Construção)</v>
      </c>
      <c r="B84" s="77" t="str">
        <f>Planilha!B84</f>
        <v>11.19.09</v>
      </c>
      <c r="C84" s="78" t="str">
        <f>Planilha!C84</f>
        <v>8.6.1</v>
      </c>
      <c r="D84" s="79" t="str">
        <f>Planilha!D84</f>
        <v>DISJUNTOR BIPOLAR TERMOMAGNÉTICO - NORMA DIN (CURVA C) 10 A - 3 KA</v>
      </c>
      <c r="E84" s="77" t="str">
        <f>Planilha!E84</f>
        <v>pç</v>
      </c>
      <c r="F84" s="259" t="s">
        <v>236</v>
      </c>
      <c r="G84" s="259"/>
      <c r="H84" s="259" t="s">
        <v>63</v>
      </c>
      <c r="I84" s="259"/>
      <c r="J84" s="85">
        <v>2</v>
      </c>
    </row>
    <row r="85" spans="1:10" ht="15.75" x14ac:dyDescent="0.25">
      <c r="A85" s="81" t="str">
        <f>Planilha!A85</f>
        <v>Setop</v>
      </c>
      <c r="B85" s="82" t="str">
        <f>Planilha!B85</f>
        <v>11.19.10</v>
      </c>
      <c r="C85" s="83" t="str">
        <f>Planilha!C85</f>
        <v>8.6.2</v>
      </c>
      <c r="D85" s="84" t="str">
        <f>Planilha!D85</f>
        <v>DISJUNTOR BIPOLAR TERMOMAGNÉTICO - NORMA DIN (CURVA C) 16 A - 3 KA</v>
      </c>
      <c r="E85" s="82" t="str">
        <f>Planilha!E85</f>
        <v>pç</v>
      </c>
      <c r="F85" s="259" t="s">
        <v>236</v>
      </c>
      <c r="G85" s="259"/>
      <c r="H85" s="259" t="s">
        <v>63</v>
      </c>
      <c r="I85" s="259"/>
      <c r="J85" s="85">
        <v>2</v>
      </c>
    </row>
    <row r="86" spans="1:10" ht="15.75" x14ac:dyDescent="0.25">
      <c r="A86" s="76" t="str">
        <f>Planilha!A86</f>
        <v>Sudecap (Construção)</v>
      </c>
      <c r="B86" s="77" t="str">
        <f>Planilha!B86</f>
        <v>11.19.16</v>
      </c>
      <c r="C86" s="78" t="str">
        <f>Planilha!C86</f>
        <v>8.6.3</v>
      </c>
      <c r="D86" s="79" t="str">
        <f>Planilha!D86</f>
        <v>DISJUNTOR BIPOLAR TERMOMAGNÉTICO - NORMA DIN (CURVA C) 63 A - 3 KA</v>
      </c>
      <c r="E86" s="77" t="str">
        <f>Planilha!E86</f>
        <v>pç</v>
      </c>
      <c r="F86" s="259" t="s">
        <v>236</v>
      </c>
      <c r="G86" s="259"/>
      <c r="H86" s="259" t="s">
        <v>63</v>
      </c>
      <c r="I86" s="259"/>
      <c r="J86" s="85">
        <v>1</v>
      </c>
    </row>
    <row r="87" spans="1:10" ht="15.75" x14ac:dyDescent="0.25">
      <c r="A87" s="81" t="str">
        <f>Planilha!A87</f>
        <v>Setop</v>
      </c>
      <c r="B87" s="82" t="str">
        <f>Planilha!B87</f>
        <v>11.19.16</v>
      </c>
      <c r="C87" s="83" t="str">
        <f>Planilha!C87</f>
        <v>8.6.4</v>
      </c>
      <c r="D87" s="84" t="str">
        <f>Planilha!D87</f>
        <v>DISJUNTOR BIPOLAR TERMOMAGNÉTICO - NORMA DIN (CURVA C) 63 A - 4,5 KA</v>
      </c>
      <c r="E87" s="82" t="str">
        <f>Planilha!E87</f>
        <v>pç</v>
      </c>
      <c r="F87" s="259" t="s">
        <v>236</v>
      </c>
      <c r="G87" s="259"/>
      <c r="H87" s="259" t="s">
        <v>63</v>
      </c>
      <c r="I87" s="259"/>
      <c r="J87" s="85">
        <v>1</v>
      </c>
    </row>
    <row r="88" spans="1:10" ht="15.75" x14ac:dyDescent="0.25">
      <c r="A88" s="76" t="str">
        <f>Planilha!A88</f>
        <v>Setop</v>
      </c>
      <c r="B88" s="77" t="str">
        <f>Planilha!B88</f>
        <v>11.19.01</v>
      </c>
      <c r="C88" s="78" t="str">
        <f>Planilha!C88</f>
        <v>8.6.5</v>
      </c>
      <c r="D88" s="79" t="str">
        <f>Planilha!D88</f>
        <v>DISJUNTOR UNIPOLAR TERMOMAGNÉTICO - NORMA DIN (CURVA C) 10 A - 3 KA</v>
      </c>
      <c r="E88" s="77" t="str">
        <f>Planilha!E88</f>
        <v>pç</v>
      </c>
      <c r="F88" s="259" t="s">
        <v>236</v>
      </c>
      <c r="G88" s="259"/>
      <c r="H88" s="259" t="s">
        <v>63</v>
      </c>
      <c r="I88" s="259"/>
      <c r="J88" s="85">
        <v>2</v>
      </c>
    </row>
    <row r="89" spans="1:10" ht="16.5" thickBot="1" x14ac:dyDescent="0.3">
      <c r="A89" s="81" t="str">
        <f>Planilha!A89</f>
        <v>Setop</v>
      </c>
      <c r="B89" s="82" t="str">
        <f>Planilha!B89</f>
        <v>ED-15114</v>
      </c>
      <c r="C89" s="83" t="str">
        <f>Planilha!C89</f>
        <v>8.6.6</v>
      </c>
      <c r="D89" s="84" t="str">
        <f>Planilha!D89</f>
        <v>INTERRUPTOR BIPOLAR DR (FASE/FASE - IN 30MA) - DIN 25 A</v>
      </c>
      <c r="E89" s="82" t="str">
        <f>Planilha!E89</f>
        <v>pç</v>
      </c>
      <c r="F89" s="259" t="s">
        <v>236</v>
      </c>
      <c r="G89" s="259"/>
      <c r="H89" s="259" t="s">
        <v>63</v>
      </c>
      <c r="I89" s="259"/>
      <c r="J89" s="85">
        <v>3</v>
      </c>
    </row>
    <row r="90" spans="1:10" ht="16.5" thickBot="1" x14ac:dyDescent="0.3">
      <c r="A90" s="87" t="str">
        <f>Planilha!A90</f>
        <v>8.7</v>
      </c>
      <c r="B90" s="252" t="str">
        <f>Planilha!B90</f>
        <v>ELETRODUTO PVC FLEXÍVEL</v>
      </c>
      <c r="C90" s="253"/>
      <c r="D90" s="253"/>
      <c r="E90" s="253"/>
      <c r="F90" s="253"/>
      <c r="G90" s="253"/>
      <c r="H90" s="253"/>
      <c r="I90" s="253"/>
      <c r="J90" s="254"/>
    </row>
    <row r="91" spans="1:10" ht="15.75" x14ac:dyDescent="0.25">
      <c r="A91" s="76" t="str">
        <f>Planilha!A91</f>
        <v>Sudecap (Insumos)</v>
      </c>
      <c r="B91" s="77" t="str">
        <f>Planilha!B91</f>
        <v xml:space="preserve">74.01.15 </v>
      </c>
      <c r="C91" s="78" t="str">
        <f>Planilha!C91</f>
        <v>8.7.1</v>
      </c>
      <c r="D91" s="79" t="str">
        <f>Planilha!D91</f>
        <v>ELETRODUTO LEVE 1"</v>
      </c>
      <c r="E91" s="77" t="str">
        <f>Planilha!E91</f>
        <v>m</v>
      </c>
      <c r="F91" s="259" t="s">
        <v>236</v>
      </c>
      <c r="G91" s="259"/>
      <c r="H91" s="259" t="s">
        <v>63</v>
      </c>
      <c r="I91" s="259"/>
      <c r="J91" s="85">
        <v>26.2</v>
      </c>
    </row>
    <row r="92" spans="1:10" ht="15.75" x14ac:dyDescent="0.25">
      <c r="A92" s="81" t="str">
        <f>Planilha!A92</f>
        <v>Sudecap (Insumos)</v>
      </c>
      <c r="B92" s="82" t="str">
        <f>Planilha!B92</f>
        <v>74.01.14</v>
      </c>
      <c r="C92" s="83" t="str">
        <f>Planilha!C92</f>
        <v>8.7.2</v>
      </c>
      <c r="D92" s="84" t="str">
        <f>Planilha!D92</f>
        <v>ELETRODUTO LEVE 3/4"</v>
      </c>
      <c r="E92" s="82" t="str">
        <f>Planilha!E92</f>
        <v>m</v>
      </c>
      <c r="F92" s="259" t="s">
        <v>236</v>
      </c>
      <c r="G92" s="259"/>
      <c r="H92" s="259" t="s">
        <v>63</v>
      </c>
      <c r="I92" s="259"/>
      <c r="J92" s="85">
        <v>23.5</v>
      </c>
    </row>
    <row r="93" spans="1:10" ht="15.75" x14ac:dyDescent="0.25">
      <c r="A93" s="81" t="str">
        <f>Planilha!A93</f>
        <v>Setop</v>
      </c>
      <c r="B93" s="82" t="str">
        <f>Planilha!B93</f>
        <v xml:space="preserve">ED-49311 </v>
      </c>
      <c r="C93" s="83" t="str">
        <f>Planilha!C93</f>
        <v>8.7.3</v>
      </c>
      <c r="D93" s="84" t="str">
        <f>Planilha!D93</f>
        <v>ELETRODUTO PESADO 1.1/2"</v>
      </c>
      <c r="E93" s="82" t="str">
        <f>Planilha!E93</f>
        <v>m</v>
      </c>
      <c r="F93" s="259" t="s">
        <v>236</v>
      </c>
      <c r="G93" s="259"/>
      <c r="H93" s="259" t="s">
        <v>63</v>
      </c>
      <c r="I93" s="259"/>
      <c r="J93" s="85">
        <v>171.2</v>
      </c>
    </row>
    <row r="94" spans="1:10" ht="15.75" x14ac:dyDescent="0.25">
      <c r="A94" s="76" t="str">
        <f>Planilha!A94</f>
        <v>Setop</v>
      </c>
      <c r="B94" s="77" t="str">
        <f>Planilha!B94</f>
        <v>ED-49310</v>
      </c>
      <c r="C94" s="78" t="str">
        <f>Planilha!C94</f>
        <v>8.7.4</v>
      </c>
      <c r="D94" s="79" t="str">
        <f>Planilha!D94</f>
        <v>ELETRODUTO PESADO 1.1/4"</v>
      </c>
      <c r="E94" s="77" t="str">
        <f>Planilha!E94</f>
        <v>m</v>
      </c>
      <c r="F94" s="259" t="s">
        <v>236</v>
      </c>
      <c r="G94" s="259"/>
      <c r="H94" s="259" t="s">
        <v>63</v>
      </c>
      <c r="I94" s="259"/>
      <c r="J94" s="85">
        <v>345.4</v>
      </c>
    </row>
    <row r="95" spans="1:10" ht="16.5" thickBot="1" x14ac:dyDescent="0.3">
      <c r="A95" s="81" t="str">
        <f>Planilha!A95</f>
        <v>Setop</v>
      </c>
      <c r="B95" s="82" t="str">
        <f>Planilha!B95</f>
        <v>ED-49312</v>
      </c>
      <c r="C95" s="83" t="str">
        <f>Planilha!C95</f>
        <v>8.7.5</v>
      </c>
      <c r="D95" s="84" t="str">
        <f>Planilha!D95</f>
        <v>ELETRODUTO PESADO 2"</v>
      </c>
      <c r="E95" s="82" t="str">
        <f>Planilha!E95</f>
        <v>m</v>
      </c>
      <c r="F95" s="259" t="s">
        <v>236</v>
      </c>
      <c r="G95" s="259"/>
      <c r="H95" s="259" t="s">
        <v>63</v>
      </c>
      <c r="I95" s="259"/>
      <c r="J95" s="85">
        <v>15.7</v>
      </c>
    </row>
    <row r="96" spans="1:10" ht="16.5" thickBot="1" x14ac:dyDescent="0.3">
      <c r="A96" s="87" t="str">
        <f>Planilha!A96</f>
        <v>8.8</v>
      </c>
      <c r="B96" s="252" t="str">
        <f>Planilha!B96</f>
        <v>ELETRODUTO METÁLICO RÍGIDO LEVE</v>
      </c>
      <c r="C96" s="253"/>
      <c r="D96" s="253"/>
      <c r="E96" s="253"/>
      <c r="F96" s="253"/>
      <c r="G96" s="253"/>
      <c r="H96" s="253"/>
      <c r="I96" s="253"/>
      <c r="J96" s="254"/>
    </row>
    <row r="97" spans="1:10" ht="16.5" thickBot="1" x14ac:dyDescent="0.3">
      <c r="A97" s="76" t="str">
        <f>Planilha!A97</f>
        <v>Setop</v>
      </c>
      <c r="B97" s="77" t="str">
        <f>Planilha!B97</f>
        <v>ED-49317</v>
      </c>
      <c r="C97" s="78" t="str">
        <f>Planilha!C97</f>
        <v>8.8.1</v>
      </c>
      <c r="D97" s="79" t="str">
        <f>Planilha!D97</f>
        <v>ELETRODUTO GALVANIZADO, VARA 3,0M 3/4"</v>
      </c>
      <c r="E97" s="77" t="str">
        <f>Planilha!E97</f>
        <v>m</v>
      </c>
      <c r="F97" s="259" t="s">
        <v>236</v>
      </c>
      <c r="G97" s="259"/>
      <c r="H97" s="259" t="s">
        <v>63</v>
      </c>
      <c r="I97" s="259"/>
      <c r="J97" s="80">
        <v>1</v>
      </c>
    </row>
    <row r="98" spans="1:10" ht="16.5" thickBot="1" x14ac:dyDescent="0.3">
      <c r="A98" s="87" t="str">
        <f>Planilha!A98</f>
        <v>8.9</v>
      </c>
      <c r="B98" s="252" t="str">
        <f>Planilha!B98</f>
        <v>LUMINÁRIA E ACESSÓRIOS</v>
      </c>
      <c r="C98" s="253"/>
      <c r="D98" s="253"/>
      <c r="E98" s="253"/>
      <c r="F98" s="253"/>
      <c r="G98" s="253"/>
      <c r="H98" s="253"/>
      <c r="I98" s="253"/>
      <c r="J98" s="254"/>
    </row>
    <row r="99" spans="1:10" ht="15.75" x14ac:dyDescent="0.25">
      <c r="A99" s="76" t="str">
        <f>Planilha!A99</f>
        <v>Sinapi(Insumos)</v>
      </c>
      <c r="B99" s="77">
        <f>Planilha!B99</f>
        <v>12388</v>
      </c>
      <c r="C99" s="78" t="str">
        <f>Planilha!C99</f>
        <v>8.9.1</v>
      </c>
      <c r="D99" s="79" t="str">
        <f>Planilha!D99</f>
        <v>POSTE DECORATIVO 2,40M</v>
      </c>
      <c r="E99" s="77" t="str">
        <f>Planilha!E99</f>
        <v>pç</v>
      </c>
      <c r="F99" s="259" t="s">
        <v>236</v>
      </c>
      <c r="G99" s="259"/>
      <c r="H99" s="259" t="s">
        <v>63</v>
      </c>
      <c r="I99" s="259"/>
      <c r="J99" s="85">
        <v>27</v>
      </c>
    </row>
    <row r="100" spans="1:10" ht="16.5" thickBot="1" x14ac:dyDescent="0.3">
      <c r="A100" s="81" t="str">
        <f>Planilha!A100</f>
        <v>Sinapi(Insumos)</v>
      </c>
      <c r="B100" s="82">
        <f>Planilha!B100</f>
        <v>14543</v>
      </c>
      <c r="C100" s="83" t="str">
        <f>Planilha!C100</f>
        <v>8.9.2</v>
      </c>
      <c r="D100" s="84" t="str">
        <f>Planilha!D100</f>
        <v>SOQUETE BASE E 27</v>
      </c>
      <c r="E100" s="82" t="str">
        <f>Planilha!E100</f>
        <v>pç</v>
      </c>
      <c r="F100" s="259" t="s">
        <v>236</v>
      </c>
      <c r="G100" s="259"/>
      <c r="H100" s="259" t="s">
        <v>63</v>
      </c>
      <c r="I100" s="259"/>
      <c r="J100" s="85">
        <v>56</v>
      </c>
    </row>
    <row r="101" spans="1:10" ht="16.5" thickBot="1" x14ac:dyDescent="0.3">
      <c r="A101" s="87" t="str">
        <f>Planilha!A101</f>
        <v>8.10</v>
      </c>
      <c r="B101" s="252" t="str">
        <f>Planilha!B101</f>
        <v>LÂMPADAS LED</v>
      </c>
      <c r="C101" s="253"/>
      <c r="D101" s="253"/>
      <c r="E101" s="253"/>
      <c r="F101" s="253"/>
      <c r="G101" s="253"/>
      <c r="H101" s="253"/>
      <c r="I101" s="253"/>
      <c r="J101" s="254"/>
    </row>
    <row r="102" spans="1:10" ht="15.75" x14ac:dyDescent="0.25">
      <c r="A102" s="76" t="str">
        <f>Planilha!A102</f>
        <v>Sudecap (Construção)</v>
      </c>
      <c r="B102" s="77" t="str">
        <f>Planilha!B102</f>
        <v>11.60.20</v>
      </c>
      <c r="C102" s="78" t="str">
        <f>Planilha!C102</f>
        <v>8.10.1</v>
      </c>
      <c r="D102" s="79" t="str">
        <f>Planilha!D102</f>
        <v>BULBO - A60 12 W</v>
      </c>
      <c r="E102" s="77" t="str">
        <f>Planilha!E102</f>
        <v>pç</v>
      </c>
      <c r="F102" s="259" t="s">
        <v>236</v>
      </c>
      <c r="G102" s="259"/>
      <c r="H102" s="259" t="s">
        <v>63</v>
      </c>
      <c r="I102" s="259"/>
      <c r="J102" s="85">
        <v>4</v>
      </c>
    </row>
    <row r="103" spans="1:10" ht="15.75" x14ac:dyDescent="0.25">
      <c r="A103" s="81" t="str">
        <f>Planilha!A103</f>
        <v>Sudecap (Insumos)</v>
      </c>
      <c r="B103" s="82" t="str">
        <f>Planilha!B103</f>
        <v>74.38.27</v>
      </c>
      <c r="C103" s="83" t="str">
        <f>Planilha!C103</f>
        <v>8.10.2</v>
      </c>
      <c r="D103" s="84" t="str">
        <f>Planilha!D103</f>
        <v>BULBO - A60 30 W</v>
      </c>
      <c r="E103" s="82" t="str">
        <f>Planilha!E103</f>
        <v>pç</v>
      </c>
      <c r="F103" s="259" t="s">
        <v>236</v>
      </c>
      <c r="G103" s="259"/>
      <c r="H103" s="259" t="s">
        <v>63</v>
      </c>
      <c r="I103" s="259"/>
      <c r="J103" s="85">
        <v>2</v>
      </c>
    </row>
    <row r="104" spans="1:10" ht="15.75" x14ac:dyDescent="0.25">
      <c r="A104" s="76" t="str">
        <f>Planilha!A104</f>
        <v>Sudecap (Insumos)</v>
      </c>
      <c r="B104" s="77" t="str">
        <f>Planilha!B104</f>
        <v>74.38.29</v>
      </c>
      <c r="C104" s="78" t="str">
        <f>Planilha!C104</f>
        <v>8.10.3</v>
      </c>
      <c r="D104" s="79" t="str">
        <f>Planilha!D104</f>
        <v>BULBO - A60 40 W</v>
      </c>
      <c r="E104" s="77" t="str">
        <f>Planilha!E104</f>
        <v>pç</v>
      </c>
      <c r="F104" s="259" t="s">
        <v>236</v>
      </c>
      <c r="G104" s="259"/>
      <c r="H104" s="259" t="s">
        <v>63</v>
      </c>
      <c r="I104" s="259"/>
      <c r="J104" s="85">
        <v>50</v>
      </c>
    </row>
    <row r="105" spans="1:10" ht="16.5" thickBot="1" x14ac:dyDescent="0.3">
      <c r="A105" s="81" t="str">
        <f>Planilha!A105</f>
        <v>Sinapi(Insumos)</v>
      </c>
      <c r="B105" s="82">
        <f>Planilha!B105</f>
        <v>39391</v>
      </c>
      <c r="C105" s="83" t="str">
        <f>Planilha!C105</f>
        <v>8.10.4</v>
      </c>
      <c r="D105" s="84" t="str">
        <f>Planilha!D105</f>
        <v>REFLETORES 50 W</v>
      </c>
      <c r="E105" s="82" t="str">
        <f>Planilha!E105</f>
        <v>pç</v>
      </c>
      <c r="F105" s="259" t="s">
        <v>236</v>
      </c>
      <c r="G105" s="259"/>
      <c r="H105" s="259" t="s">
        <v>63</v>
      </c>
      <c r="I105" s="259"/>
      <c r="J105" s="85">
        <v>8</v>
      </c>
    </row>
    <row r="106" spans="1:10" ht="16.5" thickBot="1" x14ac:dyDescent="0.3">
      <c r="A106" s="87" t="str">
        <f>Planilha!A106</f>
        <v>8.11</v>
      </c>
      <c r="B106" s="252" t="str">
        <f>Planilha!B106</f>
        <v>MATERIAL P/ ENTRADA SERVIÇO</v>
      </c>
      <c r="C106" s="253"/>
      <c r="D106" s="253"/>
      <c r="E106" s="253"/>
      <c r="F106" s="253"/>
      <c r="G106" s="253"/>
      <c r="H106" s="253"/>
      <c r="I106" s="253"/>
      <c r="J106" s="254"/>
    </row>
    <row r="107" spans="1:10" ht="15.75" x14ac:dyDescent="0.25">
      <c r="A107" s="76" t="str">
        <f>Planilha!A107</f>
        <v>Setop</v>
      </c>
      <c r="B107" s="77" t="str">
        <f>Planilha!B107</f>
        <v>ED-49440</v>
      </c>
      <c r="C107" s="78" t="str">
        <f>Planilha!C107</f>
        <v>8.11.1</v>
      </c>
      <c r="D107" s="79" t="str">
        <f>Planilha!D107</f>
        <v>ARMAÇÃO SECUNDÁRIA AÇO LAMINADO 1 ESTRIBO</v>
      </c>
      <c r="E107" s="77" t="str">
        <f>Planilha!E107</f>
        <v>pç</v>
      </c>
      <c r="F107" s="259" t="s">
        <v>236</v>
      </c>
      <c r="G107" s="259"/>
      <c r="H107" s="259" t="s">
        <v>63</v>
      </c>
      <c r="I107" s="259"/>
      <c r="J107" s="85">
        <v>1</v>
      </c>
    </row>
    <row r="108" spans="1:10" ht="15.75" x14ac:dyDescent="0.25">
      <c r="A108" s="81" t="str">
        <f>Planilha!A108</f>
        <v>Sinapi(Insumos)</v>
      </c>
      <c r="B108" s="82">
        <f>Planilha!B108</f>
        <v>1098</v>
      </c>
      <c r="C108" s="83" t="str">
        <f>Planilha!C108</f>
        <v>8.11.2</v>
      </c>
      <c r="D108" s="84" t="str">
        <f>Planilha!D108</f>
        <v>CABEÇOTE ALUMÍNIO P/ ELETRODUTO 3/4''</v>
      </c>
      <c r="E108" s="82" t="str">
        <f>Planilha!E108</f>
        <v>pç</v>
      </c>
      <c r="F108" s="259" t="s">
        <v>236</v>
      </c>
      <c r="G108" s="259"/>
      <c r="H108" s="259" t="s">
        <v>63</v>
      </c>
      <c r="I108" s="259"/>
      <c r="J108" s="85">
        <v>1</v>
      </c>
    </row>
    <row r="109" spans="1:10" ht="15.75" x14ac:dyDescent="0.25">
      <c r="A109" s="76" t="str">
        <f>Planilha!A109</f>
        <v>Sudecap (Construção)</v>
      </c>
      <c r="B109" s="77" t="str">
        <f>Planilha!B109</f>
        <v>11.91.02</v>
      </c>
      <c r="C109" s="78" t="str">
        <f>Planilha!C109</f>
        <v>8.11.3</v>
      </c>
      <c r="D109" s="79" t="str">
        <f>Planilha!D109</f>
        <v>CABO COBRE NU SEÇÃO 10MM2</v>
      </c>
      <c r="E109" s="77" t="str">
        <f>Planilha!E109</f>
        <v>pç</v>
      </c>
      <c r="F109" s="259" t="s">
        <v>236</v>
      </c>
      <c r="G109" s="259"/>
      <c r="H109" s="259" t="s">
        <v>63</v>
      </c>
      <c r="I109" s="259"/>
      <c r="J109" s="85">
        <v>3</v>
      </c>
    </row>
    <row r="110" spans="1:10" ht="15.75" x14ac:dyDescent="0.25">
      <c r="A110" s="81" t="str">
        <f>Planilha!A110</f>
        <v>Sinapi(Insumos)</v>
      </c>
      <c r="B110" s="82">
        <f>Planilha!B110</f>
        <v>43130</v>
      </c>
      <c r="C110" s="83" t="str">
        <f>Planilha!C110</f>
        <v>8.11.4</v>
      </c>
      <c r="D110" s="84" t="str">
        <f>Planilha!D110</f>
        <v>CABO DE AÇO GALVANIZADO Nº 14 BWG (RL 300G)</v>
      </c>
      <c r="E110" s="82" t="str">
        <f>Planilha!E110</f>
        <v>kg</v>
      </c>
      <c r="F110" s="259" t="s">
        <v>236</v>
      </c>
      <c r="G110" s="259"/>
      <c r="H110" s="259" t="s">
        <v>63</v>
      </c>
      <c r="I110" s="259"/>
      <c r="J110" s="85">
        <v>0.5</v>
      </c>
    </row>
    <row r="111" spans="1:10" ht="15.75" x14ac:dyDescent="0.25">
      <c r="A111" s="76" t="str">
        <f>Planilha!A111</f>
        <v>Setop</v>
      </c>
      <c r="B111" s="77" t="str">
        <f>Planilha!B111</f>
        <v>ED-48702</v>
      </c>
      <c r="C111" s="78" t="str">
        <f>Planilha!C111</f>
        <v>8.11.5</v>
      </c>
      <c r="D111" s="79" t="str">
        <f>Planilha!D111</f>
        <v>CAIXA INSPEÇÃO DE ATERRAMENTO 250X250X500MM</v>
      </c>
      <c r="E111" s="77" t="str">
        <f>Planilha!E111</f>
        <v>pç</v>
      </c>
      <c r="F111" s="259" t="s">
        <v>236</v>
      </c>
      <c r="G111" s="259"/>
      <c r="H111" s="259" t="s">
        <v>63</v>
      </c>
      <c r="I111" s="259"/>
      <c r="J111" s="85">
        <v>1</v>
      </c>
    </row>
    <row r="112" spans="1:10" ht="15.75" x14ac:dyDescent="0.25">
      <c r="A112" s="81" t="str">
        <f>Planilha!A112</f>
        <v>Sinapi(Insumos)</v>
      </c>
      <c r="B112" s="82">
        <f>Planilha!B112</f>
        <v>406</v>
      </c>
      <c r="C112" s="83" t="str">
        <f>Planilha!C112</f>
        <v>8.11.6</v>
      </c>
      <c r="D112" s="84" t="str">
        <f>Planilha!D112</f>
        <v>CINTA DE ALUMÍNIO PARA POSTE L=18MM, C=1,0M</v>
      </c>
      <c r="E112" s="82" t="str">
        <f>Planilha!E112</f>
        <v>pç</v>
      </c>
      <c r="F112" s="259" t="s">
        <v>236</v>
      </c>
      <c r="G112" s="259"/>
      <c r="H112" s="259" t="s">
        <v>63</v>
      </c>
      <c r="I112" s="259"/>
      <c r="J112" s="85">
        <v>1</v>
      </c>
    </row>
    <row r="113" spans="1:10" ht="15.75" x14ac:dyDescent="0.25">
      <c r="A113" s="76" t="str">
        <f>Planilha!A113</f>
        <v>Setop</v>
      </c>
      <c r="B113" s="77" t="str">
        <f>Planilha!B113</f>
        <v>ED-49343</v>
      </c>
      <c r="C113" s="78" t="str">
        <f>Planilha!C113</f>
        <v>8.11.7</v>
      </c>
      <c r="D113" s="79" t="str">
        <f>Planilha!D113</f>
        <v>HASTE DE ATERRAMENTO AÇO/COBRE D=15MM, COMPRIMENTO 2,4M</v>
      </c>
      <c r="E113" s="77" t="str">
        <f>Planilha!E113</f>
        <v>pç</v>
      </c>
      <c r="F113" s="259" t="s">
        <v>236</v>
      </c>
      <c r="G113" s="259"/>
      <c r="H113" s="259" t="s">
        <v>63</v>
      </c>
      <c r="I113" s="259"/>
      <c r="J113" s="85">
        <v>1</v>
      </c>
    </row>
    <row r="114" spans="1:10" ht="15.75" x14ac:dyDescent="0.25">
      <c r="A114" s="81" t="str">
        <f>Planilha!A114</f>
        <v>Setop</v>
      </c>
      <c r="B114" s="82" t="str">
        <f>Planilha!B114</f>
        <v>ED-51067</v>
      </c>
      <c r="C114" s="83" t="str">
        <f>Planilha!C114</f>
        <v>8.11.8</v>
      </c>
      <c r="D114" s="84" t="str">
        <f>Planilha!D114</f>
        <v>HASTE PARA ARMAÇÃO SECUNDÁRIA 16''X150''</v>
      </c>
      <c r="E114" s="82" t="str">
        <f>Planilha!E114</f>
        <v>pç</v>
      </c>
      <c r="F114" s="259" t="s">
        <v>236</v>
      </c>
      <c r="G114" s="259"/>
      <c r="H114" s="259" t="s">
        <v>63</v>
      </c>
      <c r="I114" s="259"/>
      <c r="J114" s="85">
        <v>1</v>
      </c>
    </row>
    <row r="115" spans="1:10" ht="15.75" x14ac:dyDescent="0.25">
      <c r="A115" s="76" t="str">
        <f>Planilha!A115</f>
        <v>Setop</v>
      </c>
      <c r="B115" s="77" t="str">
        <f>Planilha!B115</f>
        <v>ED-49443</v>
      </c>
      <c r="C115" s="78" t="str">
        <f>Planilha!C115</f>
        <v>8.11.9</v>
      </c>
      <c r="D115" s="79" t="str">
        <f>Planilha!D115</f>
        <v>ISOLADOR ROLDANA 600V PORCELANA VIDRADA</v>
      </c>
      <c r="E115" s="77" t="str">
        <f>Planilha!E115</f>
        <v>pç</v>
      </c>
      <c r="F115" s="259" t="s">
        <v>236</v>
      </c>
      <c r="G115" s="259"/>
      <c r="H115" s="259" t="s">
        <v>63</v>
      </c>
      <c r="I115" s="259"/>
      <c r="J115" s="85">
        <v>1</v>
      </c>
    </row>
    <row r="116" spans="1:10" ht="15.75" x14ac:dyDescent="0.25">
      <c r="A116" s="81" t="str">
        <f>Planilha!A116</f>
        <v>Sinapi(Insumos)</v>
      </c>
      <c r="B116" s="82">
        <f>Planilha!B116</f>
        <v>5050</v>
      </c>
      <c r="C116" s="83" t="str">
        <f>Planilha!C116</f>
        <v>8.11.10</v>
      </c>
      <c r="D116" s="84" t="str">
        <f>Planilha!D116</f>
        <v>PONTALETE DE TUBO FERRO GALVAN. PT1 (76'')</v>
      </c>
      <c r="E116" s="82" t="str">
        <f>Planilha!E116</f>
        <v>pç</v>
      </c>
      <c r="F116" s="259" t="s">
        <v>236</v>
      </c>
      <c r="G116" s="259"/>
      <c r="H116" s="259" t="s">
        <v>63</v>
      </c>
      <c r="I116" s="259"/>
      <c r="J116" s="85">
        <v>1</v>
      </c>
    </row>
    <row r="117" spans="1:10" ht="15.75" x14ac:dyDescent="0.25">
      <c r="A117" s="76" t="str">
        <f>Planilha!A117</f>
        <v>Sinapi(Insumos)</v>
      </c>
      <c r="B117" s="77">
        <f>Planilha!B117</f>
        <v>1169</v>
      </c>
      <c r="C117" s="78" t="str">
        <f>Planilha!C117</f>
        <v>8.11.11</v>
      </c>
      <c r="D117" s="79" t="str">
        <f>Planilha!D117</f>
        <v>TAMPÃO POSTE DE AÇO 2. 1/2''</v>
      </c>
      <c r="E117" s="77" t="str">
        <f>Planilha!E117</f>
        <v>pç</v>
      </c>
      <c r="F117" s="259" t="s">
        <v>236</v>
      </c>
      <c r="G117" s="259"/>
      <c r="H117" s="259" t="s">
        <v>63</v>
      </c>
      <c r="I117" s="259"/>
      <c r="J117" s="85">
        <v>1</v>
      </c>
    </row>
    <row r="118" spans="1:10" ht="16.5" thickBot="1" x14ac:dyDescent="0.3">
      <c r="A118" s="81" t="str">
        <f>Planilha!A118</f>
        <v>Setop</v>
      </c>
      <c r="B118" s="82" t="str">
        <f>Planilha!B118</f>
        <v xml:space="preserve">ED-48701 </v>
      </c>
      <c r="C118" s="83" t="str">
        <f>Planilha!C118</f>
        <v>8.11.12</v>
      </c>
      <c r="D118" s="84" t="str">
        <f>Planilha!D118</f>
        <v>TERMINAL DE ATERRAMENTO HASTE-CABO</v>
      </c>
      <c r="E118" s="82" t="str">
        <f>Planilha!E118</f>
        <v>pç</v>
      </c>
      <c r="F118" s="259" t="s">
        <v>236</v>
      </c>
      <c r="G118" s="259"/>
      <c r="H118" s="259" t="s">
        <v>63</v>
      </c>
      <c r="I118" s="259"/>
      <c r="J118" s="85">
        <v>2</v>
      </c>
    </row>
    <row r="119" spans="1:10" ht="16.5" thickBot="1" x14ac:dyDescent="0.3">
      <c r="A119" s="87" t="str">
        <f>Planilha!A119</f>
        <v>8.12</v>
      </c>
      <c r="B119" s="252" t="str">
        <f>Planilha!B119</f>
        <v>QUADRO DE MEDIÇÃO - CEMIG</v>
      </c>
      <c r="C119" s="253"/>
      <c r="D119" s="253"/>
      <c r="E119" s="253"/>
      <c r="F119" s="253"/>
      <c r="G119" s="253"/>
      <c r="H119" s="253"/>
      <c r="I119" s="253"/>
      <c r="J119" s="254"/>
    </row>
    <row r="120" spans="1:10" ht="30.75" thickBot="1" x14ac:dyDescent="0.3">
      <c r="A120" s="76" t="str">
        <f>Planilha!A120</f>
        <v>Setop</v>
      </c>
      <c r="B120" s="77" t="str">
        <f>Planilha!B120</f>
        <v>ED-49212</v>
      </c>
      <c r="C120" s="78" t="str">
        <f>Planilha!C120</f>
        <v>8.12.1</v>
      </c>
      <c r="D120" s="79" t="str">
        <f>Planilha!D120</f>
        <v>UNIDADE CONSUMIDORA INDIVIDUAL - EMBUTIR CM-2 - MEDIDOR POLIFÁSICO E DISJUNTOR - MEDIÇÃO DIRETA DE 13,1KW A 47KVA</v>
      </c>
      <c r="E120" s="77" t="str">
        <f>Planilha!E120</f>
        <v>pç</v>
      </c>
      <c r="F120" s="259" t="s">
        <v>236</v>
      </c>
      <c r="G120" s="259"/>
      <c r="H120" s="259" t="s">
        <v>63</v>
      </c>
      <c r="I120" s="259"/>
      <c r="J120" s="80">
        <v>1</v>
      </c>
    </row>
    <row r="121" spans="1:10" ht="16.5" thickBot="1" x14ac:dyDescent="0.3">
      <c r="A121" s="87" t="str">
        <f>Planilha!A121</f>
        <v>8.13</v>
      </c>
      <c r="B121" s="252" t="str">
        <f>Planilha!B121</f>
        <v>QUADRO DISTRIB. PLÁSTICO - EMBUTIR</v>
      </c>
      <c r="C121" s="253"/>
      <c r="D121" s="253"/>
      <c r="E121" s="253"/>
      <c r="F121" s="253"/>
      <c r="G121" s="253"/>
      <c r="H121" s="253"/>
      <c r="I121" s="253"/>
      <c r="J121" s="254"/>
    </row>
    <row r="122" spans="1:10" ht="16.5" thickBot="1" x14ac:dyDescent="0.3">
      <c r="A122" s="98" t="str">
        <f>Planilha!A122</f>
        <v>Setop</v>
      </c>
      <c r="B122" s="99" t="str">
        <f>Planilha!B122</f>
        <v>ED-49506</v>
      </c>
      <c r="C122" s="100" t="str">
        <f>Planilha!C122</f>
        <v>8.13.1</v>
      </c>
      <c r="D122" s="169" t="str">
        <f>Planilha!D122</f>
        <v>BARR. BIF., - DIN (REF. HAGER) CAP. 28 DISJ. UNIP. - IN PENTE 100A</v>
      </c>
      <c r="E122" s="99" t="str">
        <f>Planilha!E122</f>
        <v>pç</v>
      </c>
      <c r="F122" s="255" t="s">
        <v>236</v>
      </c>
      <c r="G122" s="255"/>
      <c r="H122" s="255" t="s">
        <v>63</v>
      </c>
      <c r="I122" s="255"/>
      <c r="J122" s="80">
        <v>1</v>
      </c>
    </row>
    <row r="123" spans="1:10" ht="16.5" thickBot="1" x14ac:dyDescent="0.3">
      <c r="A123" s="75">
        <f>Planilha!A123</f>
        <v>9</v>
      </c>
      <c r="B123" s="262" t="str">
        <f>Planilha!B123</f>
        <v>INSTALAÇÕES SANITÁRIAS</v>
      </c>
      <c r="C123" s="263"/>
      <c r="D123" s="263"/>
      <c r="E123" s="263"/>
      <c r="F123" s="263"/>
      <c r="G123" s="263"/>
      <c r="H123" s="263"/>
      <c r="I123" s="263"/>
      <c r="J123" s="264"/>
    </row>
    <row r="124" spans="1:10" ht="16.5" thickBot="1" x14ac:dyDescent="0.3">
      <c r="A124" s="170" t="str">
        <f>Planilha!A124</f>
        <v>9.1</v>
      </c>
      <c r="B124" s="256" t="str">
        <f>Planilha!B124</f>
        <v>CARNEIRA - TIPO 1</v>
      </c>
      <c r="C124" s="257"/>
      <c r="D124" s="257"/>
      <c r="E124" s="257"/>
      <c r="F124" s="257"/>
      <c r="G124" s="257"/>
      <c r="H124" s="257"/>
      <c r="I124" s="257"/>
      <c r="J124" s="258"/>
    </row>
    <row r="125" spans="1:10" ht="16.5" thickBot="1" x14ac:dyDescent="0.3">
      <c r="A125" s="87" t="str">
        <f>Planilha!A125</f>
        <v>9.1.1</v>
      </c>
      <c r="B125" s="252" t="str">
        <f>Planilha!B125</f>
        <v>ESGOTO - PVC ESGOTO</v>
      </c>
      <c r="C125" s="253"/>
      <c r="D125" s="253"/>
      <c r="E125" s="253"/>
      <c r="F125" s="253"/>
      <c r="G125" s="253"/>
      <c r="H125" s="253"/>
      <c r="I125" s="253"/>
      <c r="J125" s="254"/>
    </row>
    <row r="126" spans="1:10" ht="16.5" thickBot="1" x14ac:dyDescent="0.3">
      <c r="A126" s="98" t="str">
        <f>Planilha!A126</f>
        <v>Sudecap (Insumos)</v>
      </c>
      <c r="B126" s="99" t="str">
        <f>Planilha!B126</f>
        <v xml:space="preserve">73.57.40 </v>
      </c>
      <c r="C126" s="100" t="str">
        <f>Planilha!C126</f>
        <v>9.1.1.1</v>
      </c>
      <c r="D126" s="169" t="str">
        <f>Planilha!D126</f>
        <v>TERMINAL DE VENTILAÇÃO 50 MM</v>
      </c>
      <c r="E126" s="99" t="str">
        <f>Planilha!E126</f>
        <v>pç</v>
      </c>
      <c r="F126" s="255" t="s">
        <v>473</v>
      </c>
      <c r="G126" s="255"/>
      <c r="H126" s="255" t="s">
        <v>63</v>
      </c>
      <c r="I126" s="255"/>
      <c r="J126" s="85">
        <f>1*2</f>
        <v>2</v>
      </c>
    </row>
    <row r="127" spans="1:10" ht="16.5" thickBot="1" x14ac:dyDescent="0.3">
      <c r="A127" s="87" t="str">
        <f>Planilha!A127</f>
        <v>9.1.2</v>
      </c>
      <c r="B127" s="252" t="str">
        <f>Planilha!B127</f>
        <v>ESGOTO - UNIDADES DE TRATAMENTO</v>
      </c>
      <c r="C127" s="253"/>
      <c r="D127" s="253"/>
      <c r="E127" s="253"/>
      <c r="F127" s="253"/>
      <c r="G127" s="253"/>
      <c r="H127" s="253"/>
      <c r="I127" s="253"/>
      <c r="J127" s="254"/>
    </row>
    <row r="128" spans="1:10" ht="15.75" x14ac:dyDescent="0.25">
      <c r="A128" s="98" t="str">
        <f>Planilha!A128</f>
        <v>Sinapi(Insumos)</v>
      </c>
      <c r="B128" s="99">
        <f>Planilha!B128</f>
        <v>42256</v>
      </c>
      <c r="C128" s="100" t="str">
        <f>Planilha!C128</f>
        <v>9.1.2.1</v>
      </c>
      <c r="D128" s="169" t="str">
        <f>Planilha!D128</f>
        <v>FILTRO DE CARVÃO GRANULADO ATIVADO</v>
      </c>
      <c r="E128" s="99" t="str">
        <f>Planilha!E128</f>
        <v>pç</v>
      </c>
      <c r="F128" s="255" t="s">
        <v>473</v>
      </c>
      <c r="G128" s="255"/>
      <c r="H128" s="255" t="s">
        <v>63</v>
      </c>
      <c r="I128" s="255"/>
      <c r="J128" s="85">
        <f>1*2</f>
        <v>2</v>
      </c>
    </row>
    <row r="129" spans="1:10" ht="16.5" thickBot="1" x14ac:dyDescent="0.3">
      <c r="A129" s="76" t="str">
        <f>Planilha!A129</f>
        <v>Sudecap (Insumos)</v>
      </c>
      <c r="B129" s="77" t="str">
        <f>Planilha!B129</f>
        <v>89.06.27</v>
      </c>
      <c r="C129" s="78" t="str">
        <f>Planilha!C129</f>
        <v>9.1.2.2</v>
      </c>
      <c r="D129" s="79" t="str">
        <f>Planilha!D129</f>
        <v>CONCRETO</v>
      </c>
      <c r="E129" s="77" t="str">
        <f>Planilha!E129</f>
        <v>m³</v>
      </c>
      <c r="F129" s="259" t="s">
        <v>473</v>
      </c>
      <c r="G129" s="259"/>
      <c r="H129" s="259" t="s">
        <v>63</v>
      </c>
      <c r="I129" s="259"/>
      <c r="J129" s="85">
        <f>5*2</f>
        <v>10</v>
      </c>
    </row>
    <row r="130" spans="1:10" ht="16.5" thickBot="1" x14ac:dyDescent="0.3">
      <c r="A130" s="87" t="str">
        <f>Planilha!A130</f>
        <v>9.1.3</v>
      </c>
      <c r="B130" s="252" t="str">
        <f>Planilha!B130</f>
        <v>VENTILAÇÃO - PVC ESGOTO</v>
      </c>
      <c r="C130" s="253"/>
      <c r="D130" s="253"/>
      <c r="E130" s="253"/>
      <c r="F130" s="253"/>
      <c r="G130" s="253"/>
      <c r="H130" s="253"/>
      <c r="I130" s="253"/>
      <c r="J130" s="254"/>
    </row>
    <row r="131" spans="1:10" ht="15.75" x14ac:dyDescent="0.25">
      <c r="A131" s="98" t="str">
        <f>Planilha!A131</f>
        <v>Sinapi(Insumos)</v>
      </c>
      <c r="B131" s="99">
        <f>Planilha!B131</f>
        <v>3526</v>
      </c>
      <c r="C131" s="100" t="str">
        <f>Planilha!C131</f>
        <v>9.1.3.1</v>
      </c>
      <c r="D131" s="169" t="str">
        <f>Planilha!D131</f>
        <v>JOELHO 90 50 MM</v>
      </c>
      <c r="E131" s="99" t="str">
        <f>Planilha!E131</f>
        <v>pç</v>
      </c>
      <c r="F131" s="255" t="s">
        <v>473</v>
      </c>
      <c r="G131" s="255"/>
      <c r="H131" s="255" t="s">
        <v>63</v>
      </c>
      <c r="I131" s="255"/>
      <c r="J131" s="85">
        <f>5*2</f>
        <v>10</v>
      </c>
    </row>
    <row r="132" spans="1:10" ht="15.75" x14ac:dyDescent="0.25">
      <c r="A132" s="81" t="str">
        <f>Planilha!A132</f>
        <v>Sinapi(Insumos)</v>
      </c>
      <c r="B132" s="82">
        <f>Planilha!B132</f>
        <v>3875</v>
      </c>
      <c r="C132" s="83" t="str">
        <f>Planilha!C132</f>
        <v>9.1.3.2</v>
      </c>
      <c r="D132" s="84" t="str">
        <f>Planilha!D132</f>
        <v>LUVA SIMPLES 50 MM</v>
      </c>
      <c r="E132" s="82" t="str">
        <f>Planilha!E132</f>
        <v>pç</v>
      </c>
      <c r="F132" s="251" t="s">
        <v>473</v>
      </c>
      <c r="G132" s="251"/>
      <c r="H132" s="251" t="s">
        <v>63</v>
      </c>
      <c r="I132" s="251"/>
      <c r="J132" s="85">
        <f>1*2</f>
        <v>2</v>
      </c>
    </row>
    <row r="133" spans="1:10" ht="15.75" x14ac:dyDescent="0.25">
      <c r="A133" s="81" t="str">
        <f>Planilha!A133</f>
        <v>Sinapi(Insumos)</v>
      </c>
      <c r="B133" s="82">
        <f>Planilha!B133</f>
        <v>9838</v>
      </c>
      <c r="C133" s="83" t="str">
        <f>Planilha!C133</f>
        <v>9.1.3.3</v>
      </c>
      <c r="D133" s="84" t="str">
        <f>Planilha!D133</f>
        <v>TUBO PVC PONTA-BOLSA C/ VIROLA 50 MM - 2"</v>
      </c>
      <c r="E133" s="82" t="str">
        <f>Planilha!E133</f>
        <v>m</v>
      </c>
      <c r="F133" s="251" t="s">
        <v>473</v>
      </c>
      <c r="G133" s="251"/>
      <c r="H133" s="251" t="s">
        <v>63</v>
      </c>
      <c r="I133" s="251"/>
      <c r="J133" s="85">
        <f>7.63*2</f>
        <v>15.26</v>
      </c>
    </row>
    <row r="134" spans="1:10" ht="15.75" x14ac:dyDescent="0.25">
      <c r="A134" s="81" t="str">
        <f>Planilha!A134</f>
        <v>Sinapi(Insumos)</v>
      </c>
      <c r="B134" s="82">
        <f>Planilha!B134</f>
        <v>20068</v>
      </c>
      <c r="C134" s="83" t="str">
        <f>Planilha!C134</f>
        <v>9.1.3.4</v>
      </c>
      <c r="D134" s="84" t="str">
        <f>Planilha!D134</f>
        <v>TUBO RÍGIDO C/ PONTA LISA 50 MM - 2"</v>
      </c>
      <c r="E134" s="82" t="str">
        <f>Planilha!E134</f>
        <v>m</v>
      </c>
      <c r="F134" s="251" t="s">
        <v>473</v>
      </c>
      <c r="G134" s="251"/>
      <c r="H134" s="251" t="s">
        <v>63</v>
      </c>
      <c r="I134" s="251"/>
      <c r="J134" s="85">
        <f>0.6*2</f>
        <v>1.2</v>
      </c>
    </row>
    <row r="135" spans="1:10" ht="16.5" thickBot="1" x14ac:dyDescent="0.3">
      <c r="A135" s="76" t="str">
        <f>Planilha!A135</f>
        <v>Sinapi(Insumos)</v>
      </c>
      <c r="B135" s="77">
        <f>Planilha!B135</f>
        <v>7097</v>
      </c>
      <c r="C135" s="78" t="str">
        <f>Planilha!C135</f>
        <v>9.1.3.5</v>
      </c>
      <c r="D135" s="79" t="str">
        <f>Planilha!D135</f>
        <v>TÊ SANITÁRIO 50 MM -50 MM</v>
      </c>
      <c r="E135" s="77" t="str">
        <f>Planilha!E135</f>
        <v>pç</v>
      </c>
      <c r="F135" s="259" t="s">
        <v>473</v>
      </c>
      <c r="G135" s="259"/>
      <c r="H135" s="259" t="s">
        <v>63</v>
      </c>
      <c r="I135" s="259"/>
      <c r="J135" s="85">
        <f>2*2</f>
        <v>4</v>
      </c>
    </row>
    <row r="136" spans="1:10" ht="16.5" thickBot="1" x14ac:dyDescent="0.3">
      <c r="A136" s="170" t="str">
        <f>Planilha!A136</f>
        <v>9.2</v>
      </c>
      <c r="B136" s="256" t="str">
        <f>Planilha!B136</f>
        <v>CARNEIRA - TIPO 2</v>
      </c>
      <c r="C136" s="257"/>
      <c r="D136" s="257"/>
      <c r="E136" s="257"/>
      <c r="F136" s="257"/>
      <c r="G136" s="257"/>
      <c r="H136" s="257"/>
      <c r="I136" s="257"/>
      <c r="J136" s="258"/>
    </row>
    <row r="137" spans="1:10" ht="16.5" thickBot="1" x14ac:dyDescent="0.3">
      <c r="A137" s="87" t="str">
        <f>Planilha!A137</f>
        <v>9.2.1</v>
      </c>
      <c r="B137" s="252" t="str">
        <f>Planilha!B137</f>
        <v>ESGOTO - PVC ESGOTO</v>
      </c>
      <c r="C137" s="253"/>
      <c r="D137" s="253"/>
      <c r="E137" s="253"/>
      <c r="F137" s="253"/>
      <c r="G137" s="253"/>
      <c r="H137" s="253"/>
      <c r="I137" s="253"/>
      <c r="J137" s="254"/>
    </row>
    <row r="138" spans="1:10" ht="15.75" x14ac:dyDescent="0.25">
      <c r="A138" s="98" t="str">
        <f>Planilha!A138</f>
        <v>Sudecap (Insumos)</v>
      </c>
      <c r="B138" s="99" t="str">
        <f>Planilha!B138</f>
        <v xml:space="preserve">73.57.40 </v>
      </c>
      <c r="C138" s="100" t="str">
        <f>Planilha!C138</f>
        <v>9.2.1.1</v>
      </c>
      <c r="D138" s="169" t="str">
        <f>Planilha!D138</f>
        <v>TERMINAL DE VENTILAÇÃO 50 MM</v>
      </c>
      <c r="E138" s="99" t="str">
        <f>Planilha!E138</f>
        <v>pç</v>
      </c>
      <c r="F138" s="255" t="s">
        <v>473</v>
      </c>
      <c r="G138" s="255"/>
      <c r="H138" s="255" t="s">
        <v>63</v>
      </c>
      <c r="I138" s="255"/>
      <c r="J138" s="85">
        <f>1*10</f>
        <v>10</v>
      </c>
    </row>
    <row r="139" spans="1:10" ht="15.75" x14ac:dyDescent="0.25">
      <c r="A139" s="81" t="str">
        <f>Planilha!A139</f>
        <v>Sinapi(Insumos)</v>
      </c>
      <c r="B139" s="82">
        <f>Planilha!B139</f>
        <v>9841</v>
      </c>
      <c r="C139" s="83" t="str">
        <f>Planilha!C139</f>
        <v>9.2.1.2</v>
      </c>
      <c r="D139" s="84" t="str">
        <f>Planilha!D139</f>
        <v>TUBO RÍGIDO C/ PONTA LISA 100 MM - 4"</v>
      </c>
      <c r="E139" s="82" t="str">
        <f>Planilha!E139</f>
        <v>m</v>
      </c>
      <c r="F139" s="251" t="s">
        <v>473</v>
      </c>
      <c r="G139" s="251"/>
      <c r="H139" s="251" t="s">
        <v>63</v>
      </c>
      <c r="I139" s="251"/>
      <c r="J139" s="85">
        <f>5*10</f>
        <v>50</v>
      </c>
    </row>
    <row r="140" spans="1:10" ht="16.5" thickBot="1" x14ac:dyDescent="0.3">
      <c r="A140" s="81" t="str">
        <f>Planilha!A140</f>
        <v>Sinapi(Insumos)</v>
      </c>
      <c r="B140" s="82">
        <f>Planilha!B140</f>
        <v>9840</v>
      </c>
      <c r="C140" s="83" t="str">
        <f>Planilha!C140</f>
        <v>9.2.1.3</v>
      </c>
      <c r="D140" s="84" t="str">
        <f>Planilha!D140</f>
        <v>TUBO RÍGIDO C/ PONTA LISA 150 MM - 6"</v>
      </c>
      <c r="E140" s="82" t="str">
        <f>Planilha!E140</f>
        <v>m</v>
      </c>
      <c r="F140" s="251" t="s">
        <v>473</v>
      </c>
      <c r="G140" s="251"/>
      <c r="H140" s="251" t="s">
        <v>63</v>
      </c>
      <c r="I140" s="251"/>
      <c r="J140" s="85">
        <f>5*10</f>
        <v>50</v>
      </c>
    </row>
    <row r="141" spans="1:10" ht="16.5" thickBot="1" x14ac:dyDescent="0.3">
      <c r="A141" s="87" t="str">
        <f>Planilha!A141</f>
        <v>9.2.2</v>
      </c>
      <c r="B141" s="252" t="str">
        <f>Planilha!B141</f>
        <v>ESGOTO - UNIDADES DE TRATAMENTO</v>
      </c>
      <c r="C141" s="253"/>
      <c r="D141" s="253"/>
      <c r="E141" s="253"/>
      <c r="F141" s="253"/>
      <c r="G141" s="253"/>
      <c r="H141" s="253"/>
      <c r="I141" s="253"/>
      <c r="J141" s="254"/>
    </row>
    <row r="142" spans="1:10" ht="15.75" x14ac:dyDescent="0.25">
      <c r="A142" s="98" t="str">
        <f>Planilha!A142</f>
        <v>Sinapi(Insumos)</v>
      </c>
      <c r="B142" s="99">
        <f>Planilha!B142</f>
        <v>42256</v>
      </c>
      <c r="C142" s="100" t="str">
        <f>Planilha!C142</f>
        <v>9.2.2.1</v>
      </c>
      <c r="D142" s="169" t="str">
        <f>Planilha!D142</f>
        <v>FILTRO DE CARVÃO GRANULADO ATIVADO</v>
      </c>
      <c r="E142" s="99" t="str">
        <f>Planilha!E142</f>
        <v>pç</v>
      </c>
      <c r="F142" s="255" t="s">
        <v>473</v>
      </c>
      <c r="G142" s="255"/>
      <c r="H142" s="255" t="s">
        <v>63</v>
      </c>
      <c r="I142" s="255"/>
      <c r="J142" s="85">
        <f>1*10</f>
        <v>10</v>
      </c>
    </row>
    <row r="143" spans="1:10" ht="16.5" thickBot="1" x14ac:dyDescent="0.3">
      <c r="A143" s="81" t="str">
        <f>Planilha!A143</f>
        <v>Sudecap (Insumos)</v>
      </c>
      <c r="B143" s="82" t="str">
        <f>Planilha!B143</f>
        <v>89.06.27</v>
      </c>
      <c r="C143" s="83" t="str">
        <f>Planilha!C143</f>
        <v>9.2.2.2</v>
      </c>
      <c r="D143" s="84" t="str">
        <f>Planilha!D143</f>
        <v>CONCRETO</v>
      </c>
      <c r="E143" s="82" t="str">
        <f>Planilha!E143</f>
        <v>m³</v>
      </c>
      <c r="F143" s="251" t="s">
        <v>473</v>
      </c>
      <c r="G143" s="251"/>
      <c r="H143" s="251" t="s">
        <v>63</v>
      </c>
      <c r="I143" s="251"/>
      <c r="J143" s="85">
        <f>5*10</f>
        <v>50</v>
      </c>
    </row>
    <row r="144" spans="1:10" ht="16.5" thickBot="1" x14ac:dyDescent="0.3">
      <c r="A144" s="87" t="str">
        <f>Planilha!A144</f>
        <v>9.2.3</v>
      </c>
      <c r="B144" s="252" t="str">
        <f>Planilha!B144</f>
        <v>VENTILAÇÃO - PVC ESGOTO</v>
      </c>
      <c r="C144" s="253"/>
      <c r="D144" s="253"/>
      <c r="E144" s="253"/>
      <c r="F144" s="253"/>
      <c r="G144" s="253"/>
      <c r="H144" s="253"/>
      <c r="I144" s="253"/>
      <c r="J144" s="254"/>
    </row>
    <row r="145" spans="1:10" ht="15.75" x14ac:dyDescent="0.25">
      <c r="A145" s="98" t="str">
        <f>Planilha!A145</f>
        <v>Sinapi(Insumos)</v>
      </c>
      <c r="B145" s="99">
        <f>Planilha!B145</f>
        <v>3526</v>
      </c>
      <c r="C145" s="100" t="str">
        <f>Planilha!C145</f>
        <v>9.2.3.1</v>
      </c>
      <c r="D145" s="169" t="str">
        <f>Planilha!D145</f>
        <v>JOELHO 90 50 MM</v>
      </c>
      <c r="E145" s="99" t="str">
        <f>Planilha!E145</f>
        <v>pç</v>
      </c>
      <c r="F145" s="255" t="s">
        <v>473</v>
      </c>
      <c r="G145" s="255"/>
      <c r="H145" s="255" t="s">
        <v>63</v>
      </c>
      <c r="I145" s="255"/>
      <c r="J145" s="85">
        <f>8*10</f>
        <v>80</v>
      </c>
    </row>
    <row r="146" spans="1:10" ht="15.75" x14ac:dyDescent="0.25">
      <c r="A146" s="81" t="str">
        <f>Planilha!A146</f>
        <v>Sinapi(Insumos)</v>
      </c>
      <c r="B146" s="82">
        <f>Planilha!B146</f>
        <v>20141</v>
      </c>
      <c r="C146" s="83" t="str">
        <f>Planilha!C146</f>
        <v>9.2.3.2</v>
      </c>
      <c r="D146" s="84" t="str">
        <f>Planilha!D146</f>
        <v>JUNÇÃO SIMPLES 50 MM - 50 MM</v>
      </c>
      <c r="E146" s="82" t="str">
        <f>Planilha!E146</f>
        <v>pç</v>
      </c>
      <c r="F146" s="251" t="s">
        <v>473</v>
      </c>
      <c r="G146" s="251"/>
      <c r="H146" s="251" t="s">
        <v>63</v>
      </c>
      <c r="I146" s="251"/>
      <c r="J146" s="85">
        <f>1*10</f>
        <v>10</v>
      </c>
    </row>
    <row r="147" spans="1:10" ht="15.75" x14ac:dyDescent="0.25">
      <c r="A147" s="81" t="str">
        <f>Planilha!A147</f>
        <v>Sinapi(Insumos)</v>
      </c>
      <c r="B147" s="82">
        <f>Planilha!B147</f>
        <v>9838</v>
      </c>
      <c r="C147" s="83" t="str">
        <f>Planilha!C147</f>
        <v>9.2.3.3</v>
      </c>
      <c r="D147" s="84" t="str">
        <f>Planilha!D147</f>
        <v>TUBO PVC PONTA-BOLSA C/ VIROLA 50 MM - 2"</v>
      </c>
      <c r="E147" s="82" t="str">
        <f>Planilha!E147</f>
        <v>m</v>
      </c>
      <c r="F147" s="251" t="s">
        <v>473</v>
      </c>
      <c r="G147" s="251"/>
      <c r="H147" s="251" t="s">
        <v>63</v>
      </c>
      <c r="I147" s="251"/>
      <c r="J147" s="85">
        <f>8.74*10</f>
        <v>87.4</v>
      </c>
    </row>
    <row r="148" spans="1:10" ht="16.5" thickBot="1" x14ac:dyDescent="0.3">
      <c r="A148" s="81" t="str">
        <f>Planilha!A148</f>
        <v>Sinapi(Insumos)</v>
      </c>
      <c r="B148" s="82">
        <f>Planilha!B148</f>
        <v>7097</v>
      </c>
      <c r="C148" s="83" t="str">
        <f>Planilha!C148</f>
        <v>9.2.3.4</v>
      </c>
      <c r="D148" s="84" t="str">
        <f>Planilha!D148</f>
        <v>TÊ SANITÁRIO 50 MM -50 MM</v>
      </c>
      <c r="E148" s="82" t="str">
        <f>Planilha!E148</f>
        <v>pç</v>
      </c>
      <c r="F148" s="251" t="s">
        <v>473</v>
      </c>
      <c r="G148" s="251"/>
      <c r="H148" s="251" t="s">
        <v>63</v>
      </c>
      <c r="I148" s="251"/>
      <c r="J148" s="85">
        <f>1*10</f>
        <v>10</v>
      </c>
    </row>
    <row r="149" spans="1:10" ht="16.5" thickBot="1" x14ac:dyDescent="0.3">
      <c r="A149" s="170" t="str">
        <f>Planilha!A149</f>
        <v>9.3</v>
      </c>
      <c r="B149" s="256" t="str">
        <f>Planilha!B149</f>
        <v>CARNEIRA - TIPO 3</v>
      </c>
      <c r="C149" s="257"/>
      <c r="D149" s="257"/>
      <c r="E149" s="257"/>
      <c r="F149" s="257"/>
      <c r="G149" s="257"/>
      <c r="H149" s="257"/>
      <c r="I149" s="257"/>
      <c r="J149" s="258"/>
    </row>
    <row r="150" spans="1:10" ht="16.5" thickBot="1" x14ac:dyDescent="0.3">
      <c r="A150" s="87" t="str">
        <f>Planilha!A150</f>
        <v>9.3.1</v>
      </c>
      <c r="B150" s="252" t="str">
        <f>Planilha!B150</f>
        <v>ESGOTO - PVC ESGOTO</v>
      </c>
      <c r="C150" s="253"/>
      <c r="D150" s="253"/>
      <c r="E150" s="253"/>
      <c r="F150" s="253"/>
      <c r="G150" s="253"/>
      <c r="H150" s="253"/>
      <c r="I150" s="253"/>
      <c r="J150" s="254"/>
    </row>
    <row r="151" spans="1:10" ht="15.75" x14ac:dyDescent="0.25">
      <c r="A151" s="98" t="str">
        <f>Planilha!A151</f>
        <v>Sudecap (Insumos)</v>
      </c>
      <c r="B151" s="99" t="str">
        <f>Planilha!B151</f>
        <v xml:space="preserve">73.57.40 </v>
      </c>
      <c r="C151" s="100" t="str">
        <f>Planilha!C151</f>
        <v>9.3.1.1</v>
      </c>
      <c r="D151" s="169" t="str">
        <f>Planilha!D151</f>
        <v>TERMINAL DE VENTILAÇÃO 50 MM</v>
      </c>
      <c r="E151" s="99" t="str">
        <f>Planilha!E151</f>
        <v>pç</v>
      </c>
      <c r="F151" s="255" t="s">
        <v>473</v>
      </c>
      <c r="G151" s="255"/>
      <c r="H151" s="255" t="s">
        <v>63</v>
      </c>
      <c r="I151" s="255"/>
      <c r="J151" s="85">
        <v>1</v>
      </c>
    </row>
    <row r="152" spans="1:10" ht="15.75" x14ac:dyDescent="0.25">
      <c r="A152" s="81" t="str">
        <f>Planilha!A152</f>
        <v>Sinapi(Insumos)</v>
      </c>
      <c r="B152" s="82">
        <f>Planilha!B152</f>
        <v>9841</v>
      </c>
      <c r="C152" s="83" t="str">
        <f>Planilha!C152</f>
        <v>9.3.1.2</v>
      </c>
      <c r="D152" s="84" t="str">
        <f>Planilha!D152</f>
        <v>TUBO RÍGIDO C/ PONTA LISA 100 MM - 4"</v>
      </c>
      <c r="E152" s="82" t="str">
        <f>Planilha!E152</f>
        <v>m</v>
      </c>
      <c r="F152" s="251" t="s">
        <v>473</v>
      </c>
      <c r="G152" s="251"/>
      <c r="H152" s="251" t="s">
        <v>63</v>
      </c>
      <c r="I152" s="251"/>
      <c r="J152" s="85">
        <v>5</v>
      </c>
    </row>
    <row r="153" spans="1:10" ht="16.5" thickBot="1" x14ac:dyDescent="0.3">
      <c r="A153" s="81" t="str">
        <f>Planilha!A153</f>
        <v>Sinapi(Insumos)</v>
      </c>
      <c r="B153" s="82">
        <f>Planilha!B153</f>
        <v>9840</v>
      </c>
      <c r="C153" s="83" t="str">
        <f>Planilha!C153</f>
        <v>9.3.1.3</v>
      </c>
      <c r="D153" s="84" t="str">
        <f>Planilha!D153</f>
        <v>TUBO RÍGIDO C/ PONTA LISA 150 MM - 6"</v>
      </c>
      <c r="E153" s="82" t="str">
        <f>Planilha!E153</f>
        <v>m</v>
      </c>
      <c r="F153" s="251" t="s">
        <v>473</v>
      </c>
      <c r="G153" s="251"/>
      <c r="H153" s="251" t="s">
        <v>63</v>
      </c>
      <c r="I153" s="251"/>
      <c r="J153" s="85">
        <v>5</v>
      </c>
    </row>
    <row r="154" spans="1:10" ht="16.5" thickBot="1" x14ac:dyDescent="0.3">
      <c r="A154" s="87" t="str">
        <f>Planilha!A154</f>
        <v>9.3.2</v>
      </c>
      <c r="B154" s="252" t="str">
        <f>Planilha!B154</f>
        <v>ESGOTO - UNIDADES DE TRATAMENTO</v>
      </c>
      <c r="C154" s="253"/>
      <c r="D154" s="253"/>
      <c r="E154" s="253"/>
      <c r="F154" s="253"/>
      <c r="G154" s="253"/>
      <c r="H154" s="253"/>
      <c r="I154" s="253"/>
      <c r="J154" s="254"/>
    </row>
    <row r="155" spans="1:10" ht="15.75" x14ac:dyDescent="0.25">
      <c r="A155" s="98" t="str">
        <f>Planilha!A155</f>
        <v>Sinapi(Insumos)</v>
      </c>
      <c r="B155" s="99">
        <f>Planilha!B155</f>
        <v>42256</v>
      </c>
      <c r="C155" s="100" t="str">
        <f>Planilha!C155</f>
        <v>9.3.2.1</v>
      </c>
      <c r="D155" s="169" t="str">
        <f>Planilha!D155</f>
        <v>FILTRO DE CARVÃO GRANULADO ATIVADO</v>
      </c>
      <c r="E155" s="99" t="str">
        <f>Planilha!E155</f>
        <v>pç</v>
      </c>
      <c r="F155" s="255" t="s">
        <v>473</v>
      </c>
      <c r="G155" s="255"/>
      <c r="H155" s="255" t="s">
        <v>63</v>
      </c>
      <c r="I155" s="255"/>
      <c r="J155" s="85">
        <v>1</v>
      </c>
    </row>
    <row r="156" spans="1:10" ht="16.5" thickBot="1" x14ac:dyDescent="0.3">
      <c r="A156" s="81" t="str">
        <f>Planilha!A156</f>
        <v>Sudecap (Insumos)</v>
      </c>
      <c r="B156" s="82" t="str">
        <f>Planilha!B156</f>
        <v>89.06.27</v>
      </c>
      <c r="C156" s="83" t="str">
        <f>Planilha!C156</f>
        <v>9.3.2.2</v>
      </c>
      <c r="D156" s="84" t="str">
        <f>Planilha!D156</f>
        <v>CONCRETO</v>
      </c>
      <c r="E156" s="82" t="str">
        <f>Planilha!E156</f>
        <v>m³</v>
      </c>
      <c r="F156" s="251" t="s">
        <v>473</v>
      </c>
      <c r="G156" s="251"/>
      <c r="H156" s="251" t="s">
        <v>63</v>
      </c>
      <c r="I156" s="251"/>
      <c r="J156" s="85">
        <v>5</v>
      </c>
    </row>
    <row r="157" spans="1:10" ht="16.5" thickBot="1" x14ac:dyDescent="0.3">
      <c r="A157" s="87" t="str">
        <f>Planilha!A157</f>
        <v>9.3.3</v>
      </c>
      <c r="B157" s="252" t="str">
        <f>Planilha!B157</f>
        <v>VENTILAÇÃO - PVC ESGOTO</v>
      </c>
      <c r="C157" s="253"/>
      <c r="D157" s="253"/>
      <c r="E157" s="253"/>
      <c r="F157" s="253"/>
      <c r="G157" s="253"/>
      <c r="H157" s="253"/>
      <c r="I157" s="253"/>
      <c r="J157" s="254"/>
    </row>
    <row r="158" spans="1:10" ht="15.75" x14ac:dyDescent="0.25">
      <c r="A158" s="98" t="str">
        <f>Planilha!A158</f>
        <v>Sinapi(Insumos)</v>
      </c>
      <c r="B158" s="99">
        <f>Planilha!B158</f>
        <v>1968</v>
      </c>
      <c r="C158" s="100" t="str">
        <f>Planilha!C158</f>
        <v>9.3.3.1</v>
      </c>
      <c r="D158" s="169" t="str">
        <f>Planilha!D158</f>
        <v>CURVA 45 LONGA 50 MM</v>
      </c>
      <c r="E158" s="99" t="str">
        <f>Planilha!E158</f>
        <v>pç</v>
      </c>
      <c r="F158" s="255" t="s">
        <v>473</v>
      </c>
      <c r="G158" s="255"/>
      <c r="H158" s="255" t="s">
        <v>63</v>
      </c>
      <c r="I158" s="255"/>
      <c r="J158" s="85">
        <v>1</v>
      </c>
    </row>
    <row r="159" spans="1:10" ht="15.75" x14ac:dyDescent="0.25">
      <c r="A159" s="81" t="str">
        <f>Planilha!A159</f>
        <v>Sinapi(Insumos)</v>
      </c>
      <c r="B159" s="82">
        <f>Planilha!B159</f>
        <v>3526</v>
      </c>
      <c r="C159" s="83" t="str">
        <f>Planilha!C159</f>
        <v>9.3.3.2</v>
      </c>
      <c r="D159" s="84" t="str">
        <f>Planilha!D159</f>
        <v>JOELHO 90 50 MM</v>
      </c>
      <c r="E159" s="82" t="str">
        <f>Planilha!E159</f>
        <v>pç</v>
      </c>
      <c r="F159" s="251" t="s">
        <v>473</v>
      </c>
      <c r="G159" s="251"/>
      <c r="H159" s="251" t="s">
        <v>63</v>
      </c>
      <c r="I159" s="251"/>
      <c r="J159" s="85">
        <v>12</v>
      </c>
    </row>
    <row r="160" spans="1:10" ht="15.75" x14ac:dyDescent="0.25">
      <c r="A160" s="81" t="str">
        <f>Planilha!A160</f>
        <v>Sinapi(Insumos)</v>
      </c>
      <c r="B160" s="82">
        <f>Planilha!B160</f>
        <v>9838</v>
      </c>
      <c r="C160" s="83" t="str">
        <f>Planilha!C160</f>
        <v>9.3.3.3</v>
      </c>
      <c r="D160" s="84" t="str">
        <f>Planilha!D160</f>
        <v>TUBO PVC PONTA-BOLSA C/ VIROLA 50 MM - 2"</v>
      </c>
      <c r="E160" s="82" t="str">
        <f>Planilha!E160</f>
        <v>m</v>
      </c>
      <c r="F160" s="251" t="s">
        <v>473</v>
      </c>
      <c r="G160" s="251"/>
      <c r="H160" s="251" t="s">
        <v>63</v>
      </c>
      <c r="I160" s="251"/>
      <c r="J160" s="85">
        <v>24.24</v>
      </c>
    </row>
    <row r="161" spans="1:10" ht="16.5" thickBot="1" x14ac:dyDescent="0.3">
      <c r="A161" s="81" t="str">
        <f>Planilha!A161</f>
        <v>Sinapi(Insumos)</v>
      </c>
      <c r="B161" s="82">
        <f>Planilha!B161</f>
        <v>7097</v>
      </c>
      <c r="C161" s="83" t="str">
        <f>Planilha!C161</f>
        <v>9.3.3.4</v>
      </c>
      <c r="D161" s="84" t="str">
        <f>Planilha!D161</f>
        <v>TÊ SANITÁRIO 50 MM -50 MM</v>
      </c>
      <c r="E161" s="82" t="str">
        <f>Planilha!E161</f>
        <v>pç</v>
      </c>
      <c r="F161" s="251" t="s">
        <v>473</v>
      </c>
      <c r="G161" s="251"/>
      <c r="H161" s="251" t="s">
        <v>63</v>
      </c>
      <c r="I161" s="251"/>
      <c r="J161" s="85">
        <v>8</v>
      </c>
    </row>
    <row r="162" spans="1:10" ht="16.5" thickBot="1" x14ac:dyDescent="0.3">
      <c r="A162" s="170" t="str">
        <f>Planilha!A162</f>
        <v>9.4</v>
      </c>
      <c r="B162" s="256" t="str">
        <f>Planilha!B162</f>
        <v>CARNEIRA - TIPO 4</v>
      </c>
      <c r="C162" s="257"/>
      <c r="D162" s="257"/>
      <c r="E162" s="257"/>
      <c r="F162" s="257"/>
      <c r="G162" s="257"/>
      <c r="H162" s="257"/>
      <c r="I162" s="257"/>
      <c r="J162" s="258"/>
    </row>
    <row r="163" spans="1:10" ht="16.5" thickBot="1" x14ac:dyDescent="0.3">
      <c r="A163" s="87" t="str">
        <f>Planilha!A163</f>
        <v>9.4.1</v>
      </c>
      <c r="B163" s="252" t="str">
        <f>Planilha!B163</f>
        <v>ESGOTO - PVC ESGOTO</v>
      </c>
      <c r="C163" s="253"/>
      <c r="D163" s="253"/>
      <c r="E163" s="253"/>
      <c r="F163" s="253"/>
      <c r="G163" s="253"/>
      <c r="H163" s="253"/>
      <c r="I163" s="253"/>
      <c r="J163" s="254"/>
    </row>
    <row r="164" spans="1:10" ht="15.75" x14ac:dyDescent="0.25">
      <c r="A164" s="98" t="str">
        <f>Planilha!A164</f>
        <v>Sudecap (Insumos)</v>
      </c>
      <c r="B164" s="99" t="str">
        <f>Planilha!B164</f>
        <v xml:space="preserve">73.57.40 </v>
      </c>
      <c r="C164" s="100" t="str">
        <f>Planilha!C164</f>
        <v>9.4.1.1</v>
      </c>
      <c r="D164" s="169" t="str">
        <f>Planilha!D164</f>
        <v>TERMINAL DE VENTILAÇÃO 50 MM</v>
      </c>
      <c r="E164" s="99" t="str">
        <f>Planilha!E164</f>
        <v>pç</v>
      </c>
      <c r="F164" s="255" t="s">
        <v>473</v>
      </c>
      <c r="G164" s="255"/>
      <c r="H164" s="255" t="s">
        <v>63</v>
      </c>
      <c r="I164" s="255"/>
      <c r="J164" s="85">
        <f>1*53</f>
        <v>53</v>
      </c>
    </row>
    <row r="165" spans="1:10" ht="15.75" x14ac:dyDescent="0.25">
      <c r="A165" s="81" t="str">
        <f>Planilha!A165</f>
        <v>Sinapi(Insumos)</v>
      </c>
      <c r="B165" s="82">
        <f>Planilha!B165</f>
        <v>9841</v>
      </c>
      <c r="C165" s="83" t="str">
        <f>Planilha!C165</f>
        <v>9.4.1.2</v>
      </c>
      <c r="D165" s="84" t="str">
        <f>Planilha!D165</f>
        <v>TUBO RÍGIDO C/ PONTA LISA 100 MM - 4"</v>
      </c>
      <c r="E165" s="82" t="str">
        <f>Planilha!E165</f>
        <v>m</v>
      </c>
      <c r="F165" s="251" t="s">
        <v>473</v>
      </c>
      <c r="G165" s="251"/>
      <c r="H165" s="251" t="s">
        <v>63</v>
      </c>
      <c r="I165" s="251"/>
      <c r="J165" s="85">
        <f>5*53</f>
        <v>265</v>
      </c>
    </row>
    <row r="166" spans="1:10" ht="16.5" thickBot="1" x14ac:dyDescent="0.3">
      <c r="A166" s="81" t="str">
        <f>Planilha!A166</f>
        <v>Sinapi(Insumos)</v>
      </c>
      <c r="B166" s="82">
        <f>Planilha!B166</f>
        <v>9840</v>
      </c>
      <c r="C166" s="83" t="str">
        <f>Planilha!C166</f>
        <v>9.4.1.3</v>
      </c>
      <c r="D166" s="84" t="str">
        <f>Planilha!D166</f>
        <v>TUBO RÍGIDO C/ PONTA LISA 150 MM - 6"</v>
      </c>
      <c r="E166" s="82" t="str">
        <f>Planilha!E166</f>
        <v>m</v>
      </c>
      <c r="F166" s="251" t="s">
        <v>473</v>
      </c>
      <c r="G166" s="251"/>
      <c r="H166" s="251" t="s">
        <v>63</v>
      </c>
      <c r="I166" s="251"/>
      <c r="J166" s="85">
        <f>5*53</f>
        <v>265</v>
      </c>
    </row>
    <row r="167" spans="1:10" ht="16.5" thickBot="1" x14ac:dyDescent="0.3">
      <c r="A167" s="87" t="str">
        <f>Planilha!A167</f>
        <v>9.4.2</v>
      </c>
      <c r="B167" s="252" t="str">
        <f>Planilha!B167</f>
        <v>ESGOTO - UNIDADES DE TRATAMENTO</v>
      </c>
      <c r="C167" s="253"/>
      <c r="D167" s="253"/>
      <c r="E167" s="253"/>
      <c r="F167" s="253"/>
      <c r="G167" s="253"/>
      <c r="H167" s="253"/>
      <c r="I167" s="253"/>
      <c r="J167" s="254"/>
    </row>
    <row r="168" spans="1:10" ht="15.75" x14ac:dyDescent="0.25">
      <c r="A168" s="98" t="str">
        <f>Planilha!A168</f>
        <v>Sinapi(Insumos)</v>
      </c>
      <c r="B168" s="99">
        <f>Planilha!B168</f>
        <v>42256</v>
      </c>
      <c r="C168" s="100" t="str">
        <f>Planilha!C168</f>
        <v>9.4.2.1</v>
      </c>
      <c r="D168" s="169" t="str">
        <f>Planilha!D168</f>
        <v>FILTRO DE CARVÃO GRANULADO ATIVADO</v>
      </c>
      <c r="E168" s="99" t="str">
        <f>Planilha!E168</f>
        <v>pç</v>
      </c>
      <c r="F168" s="255" t="s">
        <v>473</v>
      </c>
      <c r="G168" s="255"/>
      <c r="H168" s="255" t="s">
        <v>63</v>
      </c>
      <c r="I168" s="255"/>
      <c r="J168" s="85">
        <f>1*53</f>
        <v>53</v>
      </c>
    </row>
    <row r="169" spans="1:10" ht="16.5" thickBot="1" x14ac:dyDescent="0.3">
      <c r="A169" s="81" t="str">
        <f>Planilha!A169</f>
        <v>Sudecap (Insumos)</v>
      </c>
      <c r="B169" s="82" t="str">
        <f>Planilha!B169</f>
        <v>89.06.27</v>
      </c>
      <c r="C169" s="83" t="str">
        <f>Planilha!C169</f>
        <v>9.4.2.2</v>
      </c>
      <c r="D169" s="84" t="str">
        <f>Planilha!D169</f>
        <v>CONCRETO</v>
      </c>
      <c r="E169" s="82" t="str">
        <f>Planilha!E169</f>
        <v>m³</v>
      </c>
      <c r="F169" s="251" t="s">
        <v>473</v>
      </c>
      <c r="G169" s="251"/>
      <c r="H169" s="251" t="s">
        <v>476</v>
      </c>
      <c r="I169" s="251"/>
      <c r="J169" s="85">
        <f>(1*1*0.76*4*0.06)*53</f>
        <v>9.6672000000000011</v>
      </c>
    </row>
    <row r="170" spans="1:10" ht="16.5" thickBot="1" x14ac:dyDescent="0.3">
      <c r="A170" s="87" t="str">
        <f>Planilha!A170</f>
        <v>9.4.3</v>
      </c>
      <c r="B170" s="252" t="str">
        <f>Planilha!B170</f>
        <v>VENTILAÇÃO - PVC ESGOTO</v>
      </c>
      <c r="C170" s="253"/>
      <c r="D170" s="253"/>
      <c r="E170" s="253"/>
      <c r="F170" s="253"/>
      <c r="G170" s="253"/>
      <c r="H170" s="253"/>
      <c r="I170" s="253"/>
      <c r="J170" s="254"/>
    </row>
    <row r="171" spans="1:10" ht="15.75" x14ac:dyDescent="0.25">
      <c r="A171" s="98" t="str">
        <f>Planilha!A171</f>
        <v>Sinapi(Insumos)</v>
      </c>
      <c r="B171" s="99">
        <f>Planilha!B171</f>
        <v>3526</v>
      </c>
      <c r="C171" s="100" t="str">
        <f>Planilha!C171</f>
        <v>9.3.3.1</v>
      </c>
      <c r="D171" s="169" t="str">
        <f>Planilha!D171</f>
        <v>JOELHO 90 50 MM</v>
      </c>
      <c r="E171" s="99" t="str">
        <f>Planilha!E171</f>
        <v>pç</v>
      </c>
      <c r="F171" s="255" t="s">
        <v>473</v>
      </c>
      <c r="G171" s="255"/>
      <c r="H171" s="255" t="s">
        <v>63</v>
      </c>
      <c r="I171" s="255"/>
      <c r="J171" s="85">
        <f>13*53</f>
        <v>689</v>
      </c>
    </row>
    <row r="172" spans="1:10" ht="15.75" x14ac:dyDescent="0.25">
      <c r="A172" s="81" t="str">
        <f>Planilha!A172</f>
        <v>Sinapi(Insumos)</v>
      </c>
      <c r="B172" s="82">
        <f>Planilha!B172</f>
        <v>20141</v>
      </c>
      <c r="C172" s="83" t="str">
        <f>Planilha!C172</f>
        <v>9.3.3.2</v>
      </c>
      <c r="D172" s="84" t="str">
        <f>Planilha!D172</f>
        <v>JUNÇÃO SIMPLES 50 MM - 50 MM</v>
      </c>
      <c r="E172" s="82" t="str">
        <f>Planilha!E172</f>
        <v>pç</v>
      </c>
      <c r="F172" s="251" t="s">
        <v>473</v>
      </c>
      <c r="G172" s="251"/>
      <c r="H172" s="251" t="s">
        <v>63</v>
      </c>
      <c r="I172" s="251"/>
      <c r="J172" s="85">
        <f>1*53</f>
        <v>53</v>
      </c>
    </row>
    <row r="173" spans="1:10" ht="15.75" x14ac:dyDescent="0.25">
      <c r="A173" s="81" t="str">
        <f>Planilha!A173</f>
        <v>Sinapi(Insumos)</v>
      </c>
      <c r="B173" s="82">
        <f>Planilha!B173</f>
        <v>9838</v>
      </c>
      <c r="C173" s="83" t="str">
        <f>Planilha!C173</f>
        <v>9.3.3.3</v>
      </c>
      <c r="D173" s="84" t="str">
        <f>Planilha!D173</f>
        <v>TUBO PVC PONTA-BOLSA C/ VIROLA 50 MM - 2"</v>
      </c>
      <c r="E173" s="82" t="str">
        <f>Planilha!E173</f>
        <v>m</v>
      </c>
      <c r="F173" s="251" t="s">
        <v>473</v>
      </c>
      <c r="G173" s="251"/>
      <c r="H173" s="251" t="s">
        <v>63</v>
      </c>
      <c r="I173" s="251"/>
      <c r="J173" s="85">
        <f>24.4*53</f>
        <v>1293.1999999999998</v>
      </c>
    </row>
    <row r="174" spans="1:10" ht="16.5" thickBot="1" x14ac:dyDescent="0.3">
      <c r="A174" s="81" t="str">
        <f>Planilha!A174</f>
        <v>Sinapi(Insumos)</v>
      </c>
      <c r="B174" s="82">
        <f>Planilha!B174</f>
        <v>7097</v>
      </c>
      <c r="C174" s="83" t="str">
        <f>Planilha!C174</f>
        <v>9.3.3.4</v>
      </c>
      <c r="D174" s="84" t="str">
        <f>Planilha!D174</f>
        <v>TÊ SANITÁRIO 50 MM -50 MM</v>
      </c>
      <c r="E174" s="82" t="str">
        <f>Planilha!E174</f>
        <v>pç</v>
      </c>
      <c r="F174" s="251" t="s">
        <v>473</v>
      </c>
      <c r="G174" s="251"/>
      <c r="H174" s="251" t="s">
        <v>63</v>
      </c>
      <c r="I174" s="251"/>
      <c r="J174" s="85">
        <f>7*53</f>
        <v>371</v>
      </c>
    </row>
    <row r="175" spans="1:10" ht="16.5" thickBot="1" x14ac:dyDescent="0.3">
      <c r="A175" s="75">
        <f>Planilha!A175</f>
        <v>10</v>
      </c>
      <c r="B175" s="262" t="str">
        <f>Planilha!B175</f>
        <v>LIMPEZA FINAL PARA ENTREGA DA OBRA</v>
      </c>
      <c r="C175" s="263"/>
      <c r="D175" s="263"/>
      <c r="E175" s="263"/>
      <c r="F175" s="263"/>
      <c r="G175" s="263"/>
      <c r="H175" s="263"/>
      <c r="I175" s="263"/>
      <c r="J175" s="264"/>
    </row>
    <row r="176" spans="1:10" ht="16.5" thickBot="1" x14ac:dyDescent="0.3">
      <c r="A176" s="76" t="str">
        <f>Planilha!A176</f>
        <v>Setop</v>
      </c>
      <c r="B176" s="77" t="str">
        <f>Planilha!B176</f>
        <v>ED-50266</v>
      </c>
      <c r="C176" s="78" t="str">
        <f>Planilha!C176</f>
        <v>10.1</v>
      </c>
      <c r="D176" s="79" t="str">
        <f>Planilha!D176</f>
        <v>LIMPEZA FINAL PARA ENTREGA DA OBRA</v>
      </c>
      <c r="E176" s="77" t="str">
        <f>Planilha!E176</f>
        <v>m²</v>
      </c>
      <c r="F176" s="259" t="s">
        <v>294</v>
      </c>
      <c r="G176" s="259"/>
      <c r="H176" s="259" t="s">
        <v>63</v>
      </c>
      <c r="I176" s="259"/>
      <c r="J176" s="80">
        <v>1804.46</v>
      </c>
    </row>
    <row r="177" spans="1:10" ht="15.75" x14ac:dyDescent="0.25">
      <c r="A177" s="200" t="s">
        <v>25</v>
      </c>
      <c r="B177" s="201"/>
      <c r="C177" s="201"/>
      <c r="D177" s="204"/>
      <c r="E177" s="188" t="str">
        <f>Planilha!E178</f>
        <v>OBS: 1) Todos os itens deverão estar completamente concluídos e dentro das especificações de projetos para medição da etapa. Os materiais empregados, deverão rigorosamente seguir as especificações de qualidade destacadas na presente planilha.</v>
      </c>
      <c r="F177" s="189"/>
      <c r="G177" s="189"/>
      <c r="H177" s="189"/>
      <c r="I177" s="189"/>
      <c r="J177" s="190"/>
    </row>
    <row r="178" spans="1:10" ht="15.75" x14ac:dyDescent="0.25">
      <c r="A178" s="202"/>
      <c r="B178" s="203"/>
      <c r="C178" s="203"/>
      <c r="D178" s="205"/>
      <c r="E178" s="191"/>
      <c r="F178" s="192"/>
      <c r="G178" s="192"/>
      <c r="H178" s="192"/>
      <c r="I178" s="192"/>
      <c r="J178" s="193"/>
    </row>
    <row r="179" spans="1:10" ht="15.75" x14ac:dyDescent="0.25">
      <c r="A179" s="202"/>
      <c r="B179" s="203"/>
      <c r="C179" s="203"/>
      <c r="D179" s="205"/>
      <c r="E179" s="191"/>
      <c r="F179" s="192"/>
      <c r="G179" s="192"/>
      <c r="H179" s="192"/>
      <c r="I179" s="192"/>
      <c r="J179" s="193"/>
    </row>
    <row r="180" spans="1:10" ht="45" customHeight="1" thickBot="1" x14ac:dyDescent="0.3">
      <c r="A180" s="207">
        <f>Planilha!A181</f>
        <v>0</v>
      </c>
      <c r="B180" s="208"/>
      <c r="C180" s="208"/>
      <c r="D180" s="206"/>
      <c r="E180" s="194"/>
      <c r="F180" s="195"/>
      <c r="G180" s="195"/>
      <c r="H180" s="195"/>
      <c r="I180" s="195"/>
      <c r="J180" s="196"/>
    </row>
  </sheetData>
  <mergeCells count="322">
    <mergeCell ref="F133:G133"/>
    <mergeCell ref="H133:I133"/>
    <mergeCell ref="F134:G134"/>
    <mergeCell ref="H134:I134"/>
    <mergeCell ref="F135:G135"/>
    <mergeCell ref="H135:I135"/>
    <mergeCell ref="B127:J127"/>
    <mergeCell ref="F128:G128"/>
    <mergeCell ref="H128:I128"/>
    <mergeCell ref="F129:G129"/>
    <mergeCell ref="H129:I129"/>
    <mergeCell ref="B130:J130"/>
    <mergeCell ref="F131:G131"/>
    <mergeCell ref="H131:I131"/>
    <mergeCell ref="F132:G132"/>
    <mergeCell ref="H132:I132"/>
    <mergeCell ref="F13:G13"/>
    <mergeCell ref="H13:I13"/>
    <mergeCell ref="H37:I37"/>
    <mergeCell ref="F42:G42"/>
    <mergeCell ref="H42:I42"/>
    <mergeCell ref="H17:I17"/>
    <mergeCell ref="B30:J30"/>
    <mergeCell ref="F20:G20"/>
    <mergeCell ref="H20:I20"/>
    <mergeCell ref="F21:G21"/>
    <mergeCell ref="H21:I21"/>
    <mergeCell ref="F22:G22"/>
    <mergeCell ref="H22:I22"/>
    <mergeCell ref="F23:G23"/>
    <mergeCell ref="H23:I23"/>
    <mergeCell ref="F24:G24"/>
    <mergeCell ref="H24:I24"/>
    <mergeCell ref="B34:J34"/>
    <mergeCell ref="F35:G35"/>
    <mergeCell ref="F14:G14"/>
    <mergeCell ref="H14:I14"/>
    <mergeCell ref="F15:G15"/>
    <mergeCell ref="H15:I15"/>
    <mergeCell ref="F36:G36"/>
    <mergeCell ref="H36:I36"/>
    <mergeCell ref="F56:G56"/>
    <mergeCell ref="H56:I56"/>
    <mergeCell ref="H43:I43"/>
    <mergeCell ref="B46:J46"/>
    <mergeCell ref="F45:G45"/>
    <mergeCell ref="H45:I45"/>
    <mergeCell ref="F44:G44"/>
    <mergeCell ref="H44:I44"/>
    <mergeCell ref="B41:J41"/>
    <mergeCell ref="F37:G37"/>
    <mergeCell ref="F43:G43"/>
    <mergeCell ref="F48:G48"/>
    <mergeCell ref="H48:I48"/>
    <mergeCell ref="H68:I68"/>
    <mergeCell ref="F64:G64"/>
    <mergeCell ref="H65:I65"/>
    <mergeCell ref="F49:G49"/>
    <mergeCell ref="H49:I49"/>
    <mergeCell ref="F68:G68"/>
    <mergeCell ref="H64:I64"/>
    <mergeCell ref="F65:G65"/>
    <mergeCell ref="F62:G62"/>
    <mergeCell ref="H67:I67"/>
    <mergeCell ref="H60:I60"/>
    <mergeCell ref="F60:G60"/>
    <mergeCell ref="F59:G59"/>
    <mergeCell ref="H59:I59"/>
    <mergeCell ref="F67:G67"/>
    <mergeCell ref="A177:C179"/>
    <mergeCell ref="A180:C180"/>
    <mergeCell ref="D177:D180"/>
    <mergeCell ref="H113:I113"/>
    <mergeCell ref="F114:G114"/>
    <mergeCell ref="H114:I114"/>
    <mergeCell ref="F113:G113"/>
    <mergeCell ref="F176:G176"/>
    <mergeCell ref="H176:I176"/>
    <mergeCell ref="E177:J180"/>
    <mergeCell ref="B121:J121"/>
    <mergeCell ref="B175:J175"/>
    <mergeCell ref="B123:J123"/>
    <mergeCell ref="B124:J124"/>
    <mergeCell ref="B125:J125"/>
    <mergeCell ref="F126:G126"/>
    <mergeCell ref="H126:I126"/>
    <mergeCell ref="B136:J136"/>
    <mergeCell ref="B137:J137"/>
    <mergeCell ref="F138:G138"/>
    <mergeCell ref="H138:I138"/>
    <mergeCell ref="F139:G139"/>
    <mergeCell ref="H139:I139"/>
    <mergeCell ref="F140:G140"/>
    <mergeCell ref="F112:G112"/>
    <mergeCell ref="H112:I112"/>
    <mergeCell ref="F122:G122"/>
    <mergeCell ref="H122:I122"/>
    <mergeCell ref="B119:J119"/>
    <mergeCell ref="F116:G116"/>
    <mergeCell ref="B18:J18"/>
    <mergeCell ref="F19:G19"/>
    <mergeCell ref="H19:I19"/>
    <mergeCell ref="H116:I116"/>
    <mergeCell ref="F117:G117"/>
    <mergeCell ref="H117:I117"/>
    <mergeCell ref="F102:G102"/>
    <mergeCell ref="F120:G120"/>
    <mergeCell ref="H120:I120"/>
    <mergeCell ref="H102:I102"/>
    <mergeCell ref="F104:G104"/>
    <mergeCell ref="F108:G108"/>
    <mergeCell ref="H108:I108"/>
    <mergeCell ref="H104:I104"/>
    <mergeCell ref="F109:G109"/>
    <mergeCell ref="H109:I109"/>
    <mergeCell ref="F110:G110"/>
    <mergeCell ref="H110:I110"/>
    <mergeCell ref="H5:J5"/>
    <mergeCell ref="A1:A5"/>
    <mergeCell ref="B1:G2"/>
    <mergeCell ref="H1:J1"/>
    <mergeCell ref="H2:J2"/>
    <mergeCell ref="B3:D3"/>
    <mergeCell ref="E3:G5"/>
    <mergeCell ref="H3:I3"/>
    <mergeCell ref="B4:D4"/>
    <mergeCell ref="H4:J4"/>
    <mergeCell ref="B5:D5"/>
    <mergeCell ref="A6:A7"/>
    <mergeCell ref="B6:B7"/>
    <mergeCell ref="C6:C7"/>
    <mergeCell ref="D6:D7"/>
    <mergeCell ref="F11:G11"/>
    <mergeCell ref="H11:I11"/>
    <mergeCell ref="E6:E7"/>
    <mergeCell ref="F6:G7"/>
    <mergeCell ref="B8:J8"/>
    <mergeCell ref="H6:I7"/>
    <mergeCell ref="J6:J7"/>
    <mergeCell ref="F9:G9"/>
    <mergeCell ref="H9:I9"/>
    <mergeCell ref="F10:G10"/>
    <mergeCell ref="H10:I10"/>
    <mergeCell ref="F12:G12"/>
    <mergeCell ref="H12:I12"/>
    <mergeCell ref="F17:G17"/>
    <mergeCell ref="B16:J16"/>
    <mergeCell ref="F107:G107"/>
    <mergeCell ref="H107:I107"/>
    <mergeCell ref="F103:G103"/>
    <mergeCell ref="H103:I103"/>
    <mergeCell ref="F78:G78"/>
    <mergeCell ref="F63:G63"/>
    <mergeCell ref="H63:I63"/>
    <mergeCell ref="H62:I62"/>
    <mergeCell ref="F69:G69"/>
    <mergeCell ref="H69:I69"/>
    <mergeCell ref="F70:G70"/>
    <mergeCell ref="H70:I70"/>
    <mergeCell ref="F71:G71"/>
    <mergeCell ref="H71:I71"/>
    <mergeCell ref="H78:I78"/>
    <mergeCell ref="F73:G73"/>
    <mergeCell ref="H73:I73"/>
    <mergeCell ref="B74:J74"/>
    <mergeCell ref="F75:G75"/>
    <mergeCell ref="H75:I75"/>
    <mergeCell ref="F76:G76"/>
    <mergeCell ref="H76:I76"/>
    <mergeCell ref="F77:G77"/>
    <mergeCell ref="H77:I77"/>
    <mergeCell ref="F25:G25"/>
    <mergeCell ref="H25:I25"/>
    <mergeCell ref="F26:G26"/>
    <mergeCell ref="H26:I26"/>
    <mergeCell ref="F27:G27"/>
    <mergeCell ref="H27:I27"/>
    <mergeCell ref="F31:G31"/>
    <mergeCell ref="H31:I31"/>
    <mergeCell ref="F33:G33"/>
    <mergeCell ref="H33:I33"/>
    <mergeCell ref="F32:G32"/>
    <mergeCell ref="H32:I32"/>
    <mergeCell ref="F28:G28"/>
    <mergeCell ref="H28:I28"/>
    <mergeCell ref="H35:I35"/>
    <mergeCell ref="B38:J38"/>
    <mergeCell ref="F39:G39"/>
    <mergeCell ref="H39:I39"/>
    <mergeCell ref="F40:G40"/>
    <mergeCell ref="H40:I40"/>
    <mergeCell ref="B83:J83"/>
    <mergeCell ref="F84:G84"/>
    <mergeCell ref="H84:I84"/>
    <mergeCell ref="B47:J47"/>
    <mergeCell ref="B50:J50"/>
    <mergeCell ref="F53:G53"/>
    <mergeCell ref="H53:I53"/>
    <mergeCell ref="F61:G61"/>
    <mergeCell ref="H61:I61"/>
    <mergeCell ref="F66:G66"/>
    <mergeCell ref="H66:I66"/>
    <mergeCell ref="B72:J72"/>
    <mergeCell ref="F51:G51"/>
    <mergeCell ref="H51:I51"/>
    <mergeCell ref="F52:G52"/>
    <mergeCell ref="H52:I52"/>
    <mergeCell ref="F57:G57"/>
    <mergeCell ref="H57:I57"/>
    <mergeCell ref="F58:G58"/>
    <mergeCell ref="H58:I58"/>
    <mergeCell ref="F54:G54"/>
    <mergeCell ref="H54:I54"/>
    <mergeCell ref="F55:G55"/>
    <mergeCell ref="H55:I55"/>
    <mergeCell ref="B106:J106"/>
    <mergeCell ref="F111:G111"/>
    <mergeCell ref="H111:I111"/>
    <mergeCell ref="F115:G115"/>
    <mergeCell ref="H115:I115"/>
    <mergeCell ref="F118:G118"/>
    <mergeCell ref="H118:I118"/>
    <mergeCell ref="F85:G85"/>
    <mergeCell ref="H85:I85"/>
    <mergeCell ref="F86:G86"/>
    <mergeCell ref="H86:I86"/>
    <mergeCell ref="F87:G87"/>
    <mergeCell ref="H87:I87"/>
    <mergeCell ref="F88:G88"/>
    <mergeCell ref="H88:I88"/>
    <mergeCell ref="B98:J98"/>
    <mergeCell ref="F92:G92"/>
    <mergeCell ref="H92:I92"/>
    <mergeCell ref="H89:I89"/>
    <mergeCell ref="B90:J90"/>
    <mergeCell ref="F91:G91"/>
    <mergeCell ref="H91:I91"/>
    <mergeCell ref="F93:G93"/>
    <mergeCell ref="H93:I93"/>
    <mergeCell ref="F99:G99"/>
    <mergeCell ref="H99:I99"/>
    <mergeCell ref="F100:G100"/>
    <mergeCell ref="H100:I100"/>
    <mergeCell ref="B101:J101"/>
    <mergeCell ref="F89:G89"/>
    <mergeCell ref="F29:G29"/>
    <mergeCell ref="H29:I29"/>
    <mergeCell ref="F105:G105"/>
    <mergeCell ref="H105:I105"/>
    <mergeCell ref="F94:G94"/>
    <mergeCell ref="H94:I94"/>
    <mergeCell ref="F95:G95"/>
    <mergeCell ref="H95:I95"/>
    <mergeCell ref="B96:J96"/>
    <mergeCell ref="F97:G97"/>
    <mergeCell ref="H97:I97"/>
    <mergeCell ref="F79:G79"/>
    <mergeCell ref="H79:I79"/>
    <mergeCell ref="F80:G80"/>
    <mergeCell ref="H80:I80"/>
    <mergeCell ref="B81:J81"/>
    <mergeCell ref="F82:G82"/>
    <mergeCell ref="H82:I82"/>
    <mergeCell ref="H140:I140"/>
    <mergeCell ref="B141:J141"/>
    <mergeCell ref="F142:G142"/>
    <mergeCell ref="H142:I142"/>
    <mergeCell ref="F143:G143"/>
    <mergeCell ref="H143:I143"/>
    <mergeCell ref="B144:J144"/>
    <mergeCell ref="F145:G145"/>
    <mergeCell ref="H145:I145"/>
    <mergeCell ref="F146:G146"/>
    <mergeCell ref="H146:I146"/>
    <mergeCell ref="F147:G147"/>
    <mergeCell ref="H147:I147"/>
    <mergeCell ref="F148:G148"/>
    <mergeCell ref="H148:I148"/>
    <mergeCell ref="B149:J149"/>
    <mergeCell ref="B150:J150"/>
    <mergeCell ref="F151:G151"/>
    <mergeCell ref="H151:I151"/>
    <mergeCell ref="F152:G152"/>
    <mergeCell ref="H152:I152"/>
    <mergeCell ref="F153:G153"/>
    <mergeCell ref="H153:I153"/>
    <mergeCell ref="B154:J154"/>
    <mergeCell ref="F155:G155"/>
    <mergeCell ref="H155:I155"/>
    <mergeCell ref="F156:G156"/>
    <mergeCell ref="H156:I156"/>
    <mergeCell ref="B157:J157"/>
    <mergeCell ref="F158:G158"/>
    <mergeCell ref="H158:I158"/>
    <mergeCell ref="F159:G159"/>
    <mergeCell ref="H159:I159"/>
    <mergeCell ref="F160:G160"/>
    <mergeCell ref="H160:I160"/>
    <mergeCell ref="F161:G161"/>
    <mergeCell ref="H161:I161"/>
    <mergeCell ref="B162:J162"/>
    <mergeCell ref="B163:J163"/>
    <mergeCell ref="F164:G164"/>
    <mergeCell ref="H164:I164"/>
    <mergeCell ref="F165:G165"/>
    <mergeCell ref="H165:I165"/>
    <mergeCell ref="F172:G172"/>
    <mergeCell ref="H172:I172"/>
    <mergeCell ref="F173:G173"/>
    <mergeCell ref="H173:I173"/>
    <mergeCell ref="F174:G174"/>
    <mergeCell ref="H174:I174"/>
    <mergeCell ref="F166:G166"/>
    <mergeCell ref="H166:I166"/>
    <mergeCell ref="B167:J167"/>
    <mergeCell ref="F168:G168"/>
    <mergeCell ref="H168:I168"/>
    <mergeCell ref="F169:G169"/>
    <mergeCell ref="H169:I169"/>
    <mergeCell ref="B170:J170"/>
    <mergeCell ref="F171:G171"/>
    <mergeCell ref="H171:I171"/>
  </mergeCells>
  <phoneticPr fontId="12" type="noConversion"/>
  <printOptions horizontalCentered="1" verticalCentered="1"/>
  <pageMargins left="0.51181102362204722" right="0.51181102362204722" top="0.78740157480314965" bottom="0.78740157480314965" header="0.31496062992125984" footer="0.31496062992125984"/>
  <pageSetup paperSize="9" scale="43" fitToHeight="0" orientation="landscape" r:id="rId1"/>
  <headerFooter>
    <oddHeader>&amp;L&amp;G</oddHeader>
    <oddFooter>&amp;C&amp;"Times New Roman,Normal"&amp;12RJ Morais Engenharia e Arquitetura Ltda / CNPJ: 42.441.571/0001-01
www.rjmorais.com.br / rjmorais@rjmorais.com.br / Fone: (37) 99182-8911
Rua Jarbas Ferreira Pires, 440, sala 102, Centro, Arcos/MG, cep 35.588-000</oddFooter>
  </headerFooter>
  <rowBreaks count="4" manualBreakCount="4">
    <brk id="21" max="9" man="1"/>
    <brk id="33" max="9" man="1"/>
    <brk id="45" max="16383" man="1"/>
    <brk id="117" max="9"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Q33"/>
  <sheetViews>
    <sheetView showGridLines="0" view="pageBreakPreview" topLeftCell="A13" zoomScaleNormal="100" zoomScaleSheetLayoutView="100" workbookViewId="0">
      <selection activeCell="K24" sqref="K24"/>
    </sheetView>
  </sheetViews>
  <sheetFormatPr defaultRowHeight="15" x14ac:dyDescent="0.25"/>
  <cols>
    <col min="1" max="1" width="5.42578125" style="12" bestFit="1" customWidth="1"/>
    <col min="2" max="2" width="9.140625" style="12"/>
    <col min="3" max="3" width="21.28515625" style="12" customWidth="1"/>
    <col min="4" max="4" width="12.28515625" style="12" bestFit="1" customWidth="1"/>
    <col min="5" max="5" width="14.140625" style="12" bestFit="1" customWidth="1"/>
    <col min="6" max="6" width="12.7109375" style="12" bestFit="1" customWidth="1"/>
    <col min="7" max="7" width="12.5703125" style="12" customWidth="1"/>
    <col min="8" max="8" width="12.5703125" style="12" bestFit="1" customWidth="1"/>
    <col min="9" max="10" width="12.5703125" style="12" customWidth="1"/>
    <col min="11" max="11" width="12.5703125" style="12" bestFit="1" customWidth="1"/>
    <col min="12" max="12" width="12.85546875" style="12" customWidth="1"/>
    <col min="13" max="13" width="12.5703125" style="12" bestFit="1" customWidth="1"/>
    <col min="14" max="14" width="7.42578125" style="12" bestFit="1" customWidth="1"/>
    <col min="15" max="15" width="10" style="12" customWidth="1"/>
    <col min="16" max="16" width="9.140625" style="12"/>
    <col min="17" max="17" width="14.42578125" style="12" bestFit="1" customWidth="1"/>
    <col min="18" max="16384" width="9.140625" style="12"/>
  </cols>
  <sheetData>
    <row r="1" spans="1:15" ht="16.5" thickBot="1" x14ac:dyDescent="0.3">
      <c r="A1" s="308" t="s">
        <v>12</v>
      </c>
      <c r="B1" s="309"/>
      <c r="C1" s="309"/>
      <c r="D1" s="309"/>
      <c r="E1" s="309"/>
      <c r="F1" s="309"/>
      <c r="G1" s="309"/>
      <c r="H1" s="309"/>
      <c r="I1" s="309"/>
      <c r="J1" s="309"/>
      <c r="K1" s="309"/>
      <c r="L1" s="309"/>
      <c r="M1" s="309"/>
      <c r="N1" s="309"/>
      <c r="O1" s="310"/>
    </row>
    <row r="2" spans="1:15" ht="15.75" thickBot="1" x14ac:dyDescent="0.3">
      <c r="A2" s="311" t="str">
        <f>Planilha!B5</f>
        <v>PREFEITURA MUNICIPAL DE CEDRO DO ABAETÉ - MG</v>
      </c>
      <c r="B2" s="312"/>
      <c r="C2" s="312"/>
      <c r="D2" s="312"/>
      <c r="E2" s="312"/>
      <c r="F2" s="312"/>
      <c r="G2" s="312"/>
      <c r="H2" s="312"/>
      <c r="I2" s="312"/>
      <c r="J2" s="312"/>
      <c r="K2" s="312"/>
      <c r="L2" s="312"/>
      <c r="M2" s="312"/>
      <c r="N2" s="312"/>
      <c r="O2" s="313"/>
    </row>
    <row r="3" spans="1:15" ht="15.75" thickBot="1" x14ac:dyDescent="0.3">
      <c r="A3" s="306" t="str">
        <f>Planilha!B3</f>
        <v>AMPLIAÇÃO DO CEMITÉRIO MUNICIPAL E RECONSTRUÇÃO DOS MUROS DE DIVISA</v>
      </c>
      <c r="B3" s="307"/>
      <c r="C3" s="307"/>
      <c r="D3" s="307"/>
      <c r="E3" s="307"/>
      <c r="F3" s="307"/>
      <c r="G3" s="1"/>
      <c r="H3" s="1"/>
      <c r="I3" s="1"/>
      <c r="J3" s="1"/>
      <c r="K3" s="1"/>
      <c r="L3" s="1"/>
      <c r="M3" s="1"/>
      <c r="N3" s="314"/>
      <c r="O3" s="315"/>
    </row>
    <row r="4" spans="1:15" ht="15.75" thickBot="1" x14ac:dyDescent="0.3">
      <c r="A4" s="306" t="str">
        <f>Planilha!B4</f>
        <v>LOCAL: RUA RIO INDAIÁ, CEDRO DO ABAETÉ - MG</v>
      </c>
      <c r="B4" s="307"/>
      <c r="C4" s="307"/>
      <c r="D4" s="307"/>
      <c r="E4" s="307"/>
      <c r="F4" s="307"/>
      <c r="G4" s="307"/>
      <c r="H4" s="307"/>
      <c r="I4" s="307"/>
      <c r="J4" s="307"/>
      <c r="K4" s="307"/>
      <c r="L4" s="307"/>
      <c r="M4" s="307"/>
      <c r="N4" s="8" t="s">
        <v>39</v>
      </c>
      <c r="O4" s="7" t="s">
        <v>387</v>
      </c>
    </row>
    <row r="5" spans="1:15" ht="26.25" thickBot="1" x14ac:dyDescent="0.3">
      <c r="A5" s="69" t="s">
        <v>2</v>
      </c>
      <c r="B5" s="316" t="s">
        <v>13</v>
      </c>
      <c r="C5" s="317"/>
      <c r="D5" s="6" t="s">
        <v>14</v>
      </c>
      <c r="E5" s="4" t="s">
        <v>15</v>
      </c>
      <c r="F5" s="5" t="s">
        <v>16</v>
      </c>
      <c r="G5" s="3" t="s">
        <v>17</v>
      </c>
      <c r="H5" s="3" t="s">
        <v>32</v>
      </c>
      <c r="I5" s="3" t="s">
        <v>382</v>
      </c>
      <c r="J5" s="3" t="s">
        <v>383</v>
      </c>
      <c r="K5" s="3" t="s">
        <v>384</v>
      </c>
      <c r="L5" s="3" t="s">
        <v>385</v>
      </c>
      <c r="M5" s="3" t="s">
        <v>386</v>
      </c>
      <c r="N5" s="318" t="s">
        <v>18</v>
      </c>
      <c r="O5" s="319"/>
    </row>
    <row r="6" spans="1:15" x14ac:dyDescent="0.25">
      <c r="A6" s="282">
        <v>1</v>
      </c>
      <c r="B6" s="301" t="str">
        <f>Planilha!B8</f>
        <v xml:space="preserve">SERVIÇOS PRELIMINARES </v>
      </c>
      <c r="C6" s="302"/>
      <c r="D6" s="13" t="s">
        <v>19</v>
      </c>
      <c r="E6" s="2">
        <f>E7/$E$26</f>
        <v>1.2238984051002204E-2</v>
      </c>
      <c r="F6" s="10">
        <v>1</v>
      </c>
      <c r="G6" s="11"/>
      <c r="H6" s="10"/>
      <c r="I6" s="11"/>
      <c r="J6" s="11"/>
      <c r="K6" s="11"/>
      <c r="L6" s="11"/>
      <c r="M6" s="11"/>
      <c r="N6" s="320">
        <f t="shared" ref="N6:N25" si="0">SUM(F6:M6)</f>
        <v>1</v>
      </c>
      <c r="O6" s="321"/>
    </row>
    <row r="7" spans="1:15" ht="15.75" thickBot="1" x14ac:dyDescent="0.3">
      <c r="A7" s="305"/>
      <c r="B7" s="303"/>
      <c r="C7" s="304"/>
      <c r="D7" s="14" t="s">
        <v>20</v>
      </c>
      <c r="E7" s="15">
        <f>Planilha!J8</f>
        <v>23456.564912014252</v>
      </c>
      <c r="F7" s="16">
        <f>F6*$E$7</f>
        <v>23456.564912014252</v>
      </c>
      <c r="G7" s="16"/>
      <c r="H7" s="16"/>
      <c r="I7" s="16"/>
      <c r="J7" s="16"/>
      <c r="K7" s="16"/>
      <c r="L7" s="16"/>
      <c r="M7" s="16"/>
      <c r="N7" s="275">
        <f t="shared" si="0"/>
        <v>23456.564912014252</v>
      </c>
      <c r="O7" s="276"/>
    </row>
    <row r="8" spans="1:15" ht="15" customHeight="1" x14ac:dyDescent="0.25">
      <c r="A8" s="282">
        <v>2</v>
      </c>
      <c r="B8" s="301" t="str">
        <f>Planilha!B16</f>
        <v>DEMOLIÇÕES E REMOÇÕES</v>
      </c>
      <c r="C8" s="302"/>
      <c r="D8" s="13" t="s">
        <v>19</v>
      </c>
      <c r="E8" s="2">
        <f>E9/$E$26</f>
        <v>4.5144383872566486E-3</v>
      </c>
      <c r="F8" s="10">
        <v>1</v>
      </c>
      <c r="G8" s="11"/>
      <c r="H8" s="10"/>
      <c r="I8" s="11"/>
      <c r="J8" s="11"/>
      <c r="K8" s="11"/>
      <c r="L8" s="11"/>
      <c r="M8" s="11"/>
      <c r="N8" s="320">
        <f t="shared" si="0"/>
        <v>1</v>
      </c>
      <c r="O8" s="321"/>
    </row>
    <row r="9" spans="1:15" ht="15.75" thickBot="1" x14ac:dyDescent="0.3">
      <c r="A9" s="305"/>
      <c r="B9" s="303"/>
      <c r="C9" s="304"/>
      <c r="D9" s="14" t="s">
        <v>20</v>
      </c>
      <c r="E9" s="15">
        <f>Planilha!J16</f>
        <v>8652.1247703810277</v>
      </c>
      <c r="F9" s="16">
        <f>F8*$E$9</f>
        <v>8652.1247703810277</v>
      </c>
      <c r="G9" s="16"/>
      <c r="H9" s="16"/>
      <c r="I9" s="16"/>
      <c r="J9" s="16"/>
      <c r="K9" s="16"/>
      <c r="L9" s="16"/>
      <c r="M9" s="16"/>
      <c r="N9" s="275">
        <f t="shared" si="0"/>
        <v>8652.1247703810277</v>
      </c>
      <c r="O9" s="276"/>
    </row>
    <row r="10" spans="1:15" ht="15" customHeight="1" x14ac:dyDescent="0.25">
      <c r="A10" s="282">
        <v>3</v>
      </c>
      <c r="B10" s="301" t="str">
        <f>Planilha!B18</f>
        <v>INFRAESTRUTURA E SUPERESTRUTURA</v>
      </c>
      <c r="C10" s="302"/>
      <c r="D10" s="13" t="s">
        <v>19</v>
      </c>
      <c r="E10" s="2">
        <f>E11/$E$26</f>
        <v>0.6928364739369326</v>
      </c>
      <c r="F10" s="10">
        <v>0.1</v>
      </c>
      <c r="G10" s="11">
        <v>0.2</v>
      </c>
      <c r="H10" s="10">
        <v>0.2</v>
      </c>
      <c r="I10" s="11">
        <v>0.2</v>
      </c>
      <c r="J10" s="11">
        <v>0.2</v>
      </c>
      <c r="K10" s="11">
        <v>0.1</v>
      </c>
      <c r="L10" s="11"/>
      <c r="M10" s="11"/>
      <c r="N10" s="320">
        <f t="shared" si="0"/>
        <v>0.99999999999999989</v>
      </c>
      <c r="O10" s="321"/>
    </row>
    <row r="11" spans="1:15" ht="15.75" thickBot="1" x14ac:dyDescent="0.3">
      <c r="A11" s="305"/>
      <c r="B11" s="303"/>
      <c r="C11" s="304"/>
      <c r="D11" s="14" t="s">
        <v>20</v>
      </c>
      <c r="E11" s="15">
        <f>Planilha!J18</f>
        <v>1327852.3492300776</v>
      </c>
      <c r="F11" s="16">
        <f>F10*$E$11</f>
        <v>132785.23492300775</v>
      </c>
      <c r="G11" s="16">
        <f t="shared" ref="G11:M11" si="1">G10*$E$11</f>
        <v>265570.46984601551</v>
      </c>
      <c r="H11" s="16">
        <f t="shared" si="1"/>
        <v>265570.46984601551</v>
      </c>
      <c r="I11" s="16">
        <f t="shared" si="1"/>
        <v>265570.46984601551</v>
      </c>
      <c r="J11" s="16">
        <f t="shared" si="1"/>
        <v>265570.46984601551</v>
      </c>
      <c r="K11" s="16">
        <f t="shared" si="1"/>
        <v>132785.23492300775</v>
      </c>
      <c r="L11" s="16"/>
      <c r="M11" s="16"/>
      <c r="N11" s="275">
        <f t="shared" si="0"/>
        <v>1327852.3492300776</v>
      </c>
      <c r="O11" s="276"/>
    </row>
    <row r="12" spans="1:15" ht="17.25" customHeight="1" x14ac:dyDescent="0.25">
      <c r="A12" s="282">
        <v>4</v>
      </c>
      <c r="B12" s="301" t="str">
        <f>Planilha!B30</f>
        <v>ALVENARIAS</v>
      </c>
      <c r="C12" s="302"/>
      <c r="D12" s="13" t="s">
        <v>19</v>
      </c>
      <c r="E12" s="2">
        <f>E13/$E$26</f>
        <v>0.12678577844866024</v>
      </c>
      <c r="F12" s="21"/>
      <c r="G12" s="22">
        <v>0.15</v>
      </c>
      <c r="H12" s="21">
        <v>0.15</v>
      </c>
      <c r="I12" s="22">
        <v>0.2</v>
      </c>
      <c r="J12" s="22">
        <v>0.3</v>
      </c>
      <c r="K12" s="22">
        <v>0.2</v>
      </c>
      <c r="L12" s="22"/>
      <c r="M12" s="22"/>
      <c r="N12" s="320">
        <f t="shared" si="0"/>
        <v>1</v>
      </c>
      <c r="O12" s="321"/>
    </row>
    <row r="13" spans="1:15" ht="17.25" customHeight="1" thickBot="1" x14ac:dyDescent="0.3">
      <c r="A13" s="305"/>
      <c r="B13" s="303"/>
      <c r="C13" s="304"/>
      <c r="D13" s="14" t="s">
        <v>20</v>
      </c>
      <c r="E13" s="15">
        <f>Planilha!J30</f>
        <v>242990.66243637519</v>
      </c>
      <c r="F13" s="16"/>
      <c r="G13" s="16">
        <f t="shared" ref="F13:M13" si="2">G12*$E$13</f>
        <v>36448.599365456277</v>
      </c>
      <c r="H13" s="16">
        <f t="shared" si="2"/>
        <v>36448.599365456277</v>
      </c>
      <c r="I13" s="16">
        <f t="shared" si="2"/>
        <v>48598.132487275041</v>
      </c>
      <c r="J13" s="16">
        <f t="shared" ref="J13:K13" si="3">J12*$E$13</f>
        <v>72897.198730912554</v>
      </c>
      <c r="K13" s="16">
        <f t="shared" si="3"/>
        <v>48598.132487275041</v>
      </c>
      <c r="L13" s="16"/>
      <c r="M13" s="16"/>
      <c r="N13" s="275">
        <f t="shared" si="0"/>
        <v>242990.66243637522</v>
      </c>
      <c r="O13" s="276"/>
    </row>
    <row r="14" spans="1:15" ht="15" customHeight="1" x14ac:dyDescent="0.25">
      <c r="A14" s="282">
        <v>5</v>
      </c>
      <c r="B14" s="301" t="str">
        <f>Planilha!B34</f>
        <v>ESQUADRIAS</v>
      </c>
      <c r="C14" s="302"/>
      <c r="D14" s="13" t="s">
        <v>19</v>
      </c>
      <c r="E14" s="2">
        <f>E15/$E$26</f>
        <v>2.2268535875264249E-2</v>
      </c>
      <c r="F14" s="21"/>
      <c r="G14" s="22"/>
      <c r="H14" s="21"/>
      <c r="I14" s="22"/>
      <c r="J14" s="22">
        <v>0.2</v>
      </c>
      <c r="K14" s="22">
        <v>0.5</v>
      </c>
      <c r="L14" s="22">
        <v>0.3</v>
      </c>
      <c r="M14" s="22"/>
      <c r="N14" s="320">
        <f t="shared" si="0"/>
        <v>1</v>
      </c>
      <c r="O14" s="321"/>
    </row>
    <row r="15" spans="1:15" ht="15.75" customHeight="1" thickBot="1" x14ac:dyDescent="0.3">
      <c r="A15" s="305"/>
      <c r="B15" s="303"/>
      <c r="C15" s="304"/>
      <c r="D15" s="14" t="s">
        <v>20</v>
      </c>
      <c r="E15" s="15">
        <f>Planilha!J34</f>
        <v>42678.653316071708</v>
      </c>
      <c r="F15" s="16"/>
      <c r="G15" s="16"/>
      <c r="H15" s="16"/>
      <c r="I15" s="16"/>
      <c r="J15" s="16">
        <f t="shared" ref="J15:K15" si="4">J14*$E$15</f>
        <v>8535.7306632143427</v>
      </c>
      <c r="K15" s="16">
        <f t="shared" si="4"/>
        <v>21339.326658035854</v>
      </c>
      <c r="L15" s="16">
        <f t="shared" ref="F15:M15" si="5">L14*$E$15</f>
        <v>12803.595994821511</v>
      </c>
      <c r="M15" s="16"/>
      <c r="N15" s="275">
        <f t="shared" si="0"/>
        <v>42678.653316071708</v>
      </c>
      <c r="O15" s="276"/>
    </row>
    <row r="16" spans="1:15" ht="15" customHeight="1" x14ac:dyDescent="0.25">
      <c r="A16" s="282">
        <v>6</v>
      </c>
      <c r="B16" s="301" t="str">
        <f>Planilha!B38</f>
        <v xml:space="preserve">PISOS </v>
      </c>
      <c r="C16" s="302"/>
      <c r="D16" s="17" t="s">
        <v>19</v>
      </c>
      <c r="E16" s="2">
        <f>E17/$E$26</f>
        <v>2.8800448439485803E-3</v>
      </c>
      <c r="F16" s="23"/>
      <c r="G16" s="11"/>
      <c r="H16" s="23"/>
      <c r="I16" s="11"/>
      <c r="J16" s="11">
        <v>0.25</v>
      </c>
      <c r="K16" s="11">
        <v>0.25</v>
      </c>
      <c r="L16" s="11">
        <v>0.25</v>
      </c>
      <c r="M16" s="11">
        <v>0.25</v>
      </c>
      <c r="N16" s="320">
        <f t="shared" si="0"/>
        <v>1</v>
      </c>
      <c r="O16" s="321"/>
    </row>
    <row r="17" spans="1:17" ht="17.25" customHeight="1" thickBot="1" x14ac:dyDescent="0.3">
      <c r="A17" s="305"/>
      <c r="B17" s="303"/>
      <c r="C17" s="304"/>
      <c r="D17" s="19" t="s">
        <v>20</v>
      </c>
      <c r="E17" s="20">
        <f>Planilha!J38</f>
        <v>5519.7358334705832</v>
      </c>
      <c r="F17" s="16"/>
      <c r="G17" s="16"/>
      <c r="H17" s="16"/>
      <c r="I17" s="16"/>
      <c r="J17" s="16">
        <f t="shared" ref="J17:K17" si="6">J16*$E$17</f>
        <v>1379.9339583676458</v>
      </c>
      <c r="K17" s="16">
        <f t="shared" si="6"/>
        <v>1379.9339583676458</v>
      </c>
      <c r="L17" s="16">
        <f t="shared" ref="F17:M17" si="7">L16*$E$17</f>
        <v>1379.9339583676458</v>
      </c>
      <c r="M17" s="16">
        <f t="shared" si="7"/>
        <v>1379.9339583676458</v>
      </c>
      <c r="N17" s="275">
        <f t="shared" si="0"/>
        <v>5519.7358334705832</v>
      </c>
      <c r="O17" s="276"/>
    </row>
    <row r="18" spans="1:17" ht="17.25" customHeight="1" x14ac:dyDescent="0.25">
      <c r="A18" s="282">
        <v>7</v>
      </c>
      <c r="B18" s="301" t="str">
        <f>Planilha!B41</f>
        <v>PINTURA</v>
      </c>
      <c r="C18" s="302"/>
      <c r="D18" s="13" t="s">
        <v>19</v>
      </c>
      <c r="E18" s="2">
        <f>E19/$E$26</f>
        <v>3.2364350445417536E-2</v>
      </c>
      <c r="F18" s="21"/>
      <c r="G18" s="22"/>
      <c r="H18" s="21"/>
      <c r="I18" s="22"/>
      <c r="J18" s="22"/>
      <c r="K18" s="22"/>
      <c r="L18" s="22">
        <v>0.5</v>
      </c>
      <c r="M18" s="21">
        <v>0.5</v>
      </c>
      <c r="N18" s="320">
        <f t="shared" si="0"/>
        <v>1</v>
      </c>
      <c r="O18" s="321"/>
    </row>
    <row r="19" spans="1:17" ht="17.25" customHeight="1" thickBot="1" x14ac:dyDescent="0.3">
      <c r="A19" s="305"/>
      <c r="B19" s="303"/>
      <c r="C19" s="304"/>
      <c r="D19" s="14" t="s">
        <v>20</v>
      </c>
      <c r="E19" s="15">
        <f>Planilha!J41</f>
        <v>62027.737261080038</v>
      </c>
      <c r="F19" s="16"/>
      <c r="G19" s="16"/>
      <c r="H19" s="16"/>
      <c r="I19" s="16"/>
      <c r="J19" s="16"/>
      <c r="K19" s="16"/>
      <c r="L19" s="16">
        <f t="shared" ref="F19:M19" si="8">L18*$E$19</f>
        <v>31013.868630540019</v>
      </c>
      <c r="M19" s="16">
        <f t="shared" si="8"/>
        <v>31013.868630540019</v>
      </c>
      <c r="N19" s="275">
        <f t="shared" si="0"/>
        <v>62027.737261080038</v>
      </c>
      <c r="O19" s="276"/>
    </row>
    <row r="20" spans="1:17" ht="15" customHeight="1" x14ac:dyDescent="0.25">
      <c r="A20" s="282">
        <v>8</v>
      </c>
      <c r="B20" s="301" t="str">
        <f>Planilha!B46</f>
        <v>INSTALAÇÕES ELÉTRICAS</v>
      </c>
      <c r="C20" s="302"/>
      <c r="D20" s="13" t="s">
        <v>19</v>
      </c>
      <c r="E20" s="2">
        <f>E21/$E$26</f>
        <v>3.9085142893816198E-2</v>
      </c>
      <c r="F20" s="21"/>
      <c r="G20" s="22"/>
      <c r="H20" s="21">
        <v>0.2</v>
      </c>
      <c r="I20" s="22">
        <v>0.2</v>
      </c>
      <c r="J20" s="22"/>
      <c r="K20" s="22"/>
      <c r="L20" s="22">
        <v>0.6</v>
      </c>
      <c r="M20" s="22"/>
      <c r="N20" s="320">
        <f t="shared" si="0"/>
        <v>1</v>
      </c>
      <c r="O20" s="321"/>
    </row>
    <row r="21" spans="1:17" ht="15.75" customHeight="1" thickBot="1" x14ac:dyDescent="0.3">
      <c r="A21" s="305"/>
      <c r="B21" s="303"/>
      <c r="C21" s="304"/>
      <c r="D21" s="14" t="s">
        <v>20</v>
      </c>
      <c r="E21" s="15">
        <f>Planilha!J46</f>
        <v>74908.439096223723</v>
      </c>
      <c r="F21" s="16"/>
      <c r="G21" s="16"/>
      <c r="H21" s="16">
        <f t="shared" ref="F21:M21" si="9">H20*$E$21</f>
        <v>14981.687819244746</v>
      </c>
      <c r="I21" s="16">
        <f t="shared" si="9"/>
        <v>14981.687819244746</v>
      </c>
      <c r="J21" s="16"/>
      <c r="K21" s="16"/>
      <c r="L21" s="16">
        <f t="shared" si="9"/>
        <v>44945.063457734235</v>
      </c>
      <c r="M21" s="16"/>
      <c r="N21" s="275">
        <f t="shared" si="0"/>
        <v>74908.439096223723</v>
      </c>
      <c r="O21" s="276"/>
    </row>
    <row r="22" spans="1:17" ht="15" customHeight="1" x14ac:dyDescent="0.25">
      <c r="A22" s="282">
        <v>9</v>
      </c>
      <c r="B22" s="301" t="str">
        <f>Planilha!B123</f>
        <v>INSTALAÇÕES SANITÁRIAS</v>
      </c>
      <c r="C22" s="302"/>
      <c r="D22" s="13" t="s">
        <v>19</v>
      </c>
      <c r="E22" s="2">
        <f>E23/$E$26</f>
        <v>5.8893782923003193E-2</v>
      </c>
      <c r="F22" s="21"/>
      <c r="G22" s="22"/>
      <c r="H22" s="21"/>
      <c r="I22" s="22"/>
      <c r="J22" s="22"/>
      <c r="K22" s="22">
        <v>0.2</v>
      </c>
      <c r="L22" s="22">
        <v>0.4</v>
      </c>
      <c r="M22" s="22">
        <v>0.4</v>
      </c>
      <c r="N22" s="320">
        <f t="shared" ref="N22:N23" si="10">SUM(F22:M22)</f>
        <v>1</v>
      </c>
      <c r="O22" s="321"/>
    </row>
    <row r="23" spans="1:17" ht="15.75" customHeight="1" thickBot="1" x14ac:dyDescent="0.3">
      <c r="A23" s="305"/>
      <c r="B23" s="303"/>
      <c r="C23" s="304"/>
      <c r="D23" s="14" t="s">
        <v>20</v>
      </c>
      <c r="E23" s="15">
        <f>Planilha!J123</f>
        <v>112872.59108196807</v>
      </c>
      <c r="F23" s="16"/>
      <c r="G23" s="16"/>
      <c r="H23" s="16"/>
      <c r="I23" s="16"/>
      <c r="J23" s="16"/>
      <c r="K23" s="16">
        <f>K22*$E$23</f>
        <v>22574.518216393615</v>
      </c>
      <c r="L23" s="16">
        <f>L22*$E$23</f>
        <v>45149.03643278723</v>
      </c>
      <c r="M23" s="16">
        <f>M22*$E$23</f>
        <v>45149.03643278723</v>
      </c>
      <c r="N23" s="275">
        <f t="shared" si="10"/>
        <v>112872.59108196807</v>
      </c>
      <c r="O23" s="276"/>
    </row>
    <row r="24" spans="1:17" ht="15" customHeight="1" x14ac:dyDescent="0.25">
      <c r="A24" s="282">
        <v>10</v>
      </c>
      <c r="B24" s="301" t="str">
        <f>Planilha!B175</f>
        <v>LIMPEZA FINAL PARA ENTREGA DA OBRA</v>
      </c>
      <c r="C24" s="302"/>
      <c r="D24" s="17" t="s">
        <v>19</v>
      </c>
      <c r="E24" s="2">
        <f>E25/$E$26</f>
        <v>8.1324681946987609E-3</v>
      </c>
      <c r="F24" s="18"/>
      <c r="G24" s="11"/>
      <c r="H24" s="18"/>
      <c r="I24" s="11"/>
      <c r="J24" s="11"/>
      <c r="K24" s="11"/>
      <c r="L24" s="11"/>
      <c r="M24" s="11">
        <v>1</v>
      </c>
      <c r="N24" s="320">
        <f t="shared" si="0"/>
        <v>1</v>
      </c>
      <c r="O24" s="321"/>
    </row>
    <row r="25" spans="1:17" ht="17.25" customHeight="1" thickBot="1" x14ac:dyDescent="0.3">
      <c r="A25" s="305"/>
      <c r="B25" s="303"/>
      <c r="C25" s="304"/>
      <c r="D25" s="19" t="s">
        <v>20</v>
      </c>
      <c r="E25" s="20">
        <f>Planilha!J175</f>
        <v>15586.242069514114</v>
      </c>
      <c r="F25" s="16"/>
      <c r="G25" s="16"/>
      <c r="H25" s="16"/>
      <c r="I25" s="16"/>
      <c r="J25" s="16"/>
      <c r="K25" s="16"/>
      <c r="L25" s="16"/>
      <c r="M25" s="16">
        <f t="shared" ref="F25:M25" si="11">M24*$E$25</f>
        <v>15586.242069514114</v>
      </c>
      <c r="N25" s="275">
        <f t="shared" si="0"/>
        <v>15586.242069514114</v>
      </c>
      <c r="O25" s="276"/>
    </row>
    <row r="26" spans="1:17" s="9" customFormat="1" ht="15.75" customHeight="1" thickBot="1" x14ac:dyDescent="0.3">
      <c r="A26" s="282" t="s">
        <v>66</v>
      </c>
      <c r="B26" s="283"/>
      <c r="C26" s="283"/>
      <c r="D26" s="284"/>
      <c r="E26" s="65">
        <f>E7+E9+E11+E13+E15+E17+E19+E21+E23+E25</f>
        <v>1916545.1000071759</v>
      </c>
      <c r="F26" s="65">
        <f>F7+F9+F11+F13+F15+F17+F19+F21+F23+F25</f>
        <v>164893.92460540304</v>
      </c>
      <c r="G26" s="65">
        <f t="shared" ref="G26:M26" si="12">G7+G9+G11+G13+G15+G17+G19+G21+G23+G25</f>
        <v>302019.06921147177</v>
      </c>
      <c r="H26" s="65">
        <f t="shared" si="12"/>
        <v>317000.75703071652</v>
      </c>
      <c r="I26" s="65">
        <f t="shared" si="12"/>
        <v>329150.29015253531</v>
      </c>
      <c r="J26" s="65">
        <f t="shared" si="12"/>
        <v>348383.33319851005</v>
      </c>
      <c r="K26" s="65">
        <f t="shared" si="12"/>
        <v>226677.14624307991</v>
      </c>
      <c r="L26" s="65">
        <f t="shared" si="12"/>
        <v>135291.49847425063</v>
      </c>
      <c r="M26" s="65">
        <f t="shared" si="12"/>
        <v>93129.081091209009</v>
      </c>
      <c r="N26" s="280">
        <f>N7+N9+N11+N13+N15+N17+N19+N21+N23+N25</f>
        <v>1916545.1000071759</v>
      </c>
      <c r="O26" s="281"/>
    </row>
    <row r="27" spans="1:17" ht="14.45" customHeight="1" x14ac:dyDescent="0.25">
      <c r="A27" s="289" t="s">
        <v>25</v>
      </c>
      <c r="B27" s="290"/>
      <c r="C27" s="290"/>
      <c r="D27" s="291"/>
      <c r="E27" s="285" t="s">
        <v>67</v>
      </c>
      <c r="F27" s="285"/>
      <c r="G27" s="285"/>
      <c r="H27" s="285"/>
      <c r="I27" s="285"/>
      <c r="J27" s="285"/>
      <c r="K27" s="285"/>
      <c r="L27" s="285"/>
      <c r="M27" s="285"/>
      <c r="N27" s="285"/>
      <c r="O27" s="286"/>
      <c r="P27" s="24"/>
      <c r="Q27" s="178"/>
    </row>
    <row r="28" spans="1:17" x14ac:dyDescent="0.25">
      <c r="A28" s="292"/>
      <c r="B28" s="293"/>
      <c r="C28" s="293"/>
      <c r="D28" s="294"/>
      <c r="E28" s="287"/>
      <c r="F28" s="287"/>
      <c r="G28" s="287"/>
      <c r="H28" s="287"/>
      <c r="I28" s="287"/>
      <c r="J28" s="287"/>
      <c r="K28" s="287"/>
      <c r="L28" s="287"/>
      <c r="M28" s="287"/>
      <c r="N28" s="287"/>
      <c r="O28" s="288"/>
      <c r="P28" s="24"/>
    </row>
    <row r="29" spans="1:17" ht="15" customHeight="1" x14ac:dyDescent="0.25">
      <c r="A29" s="295" t="s">
        <v>37</v>
      </c>
      <c r="B29" s="296"/>
      <c r="C29" s="296"/>
      <c r="D29" s="297"/>
      <c r="E29" s="278"/>
      <c r="F29" s="278"/>
      <c r="G29" s="278"/>
      <c r="H29" s="278"/>
      <c r="I29" s="278"/>
      <c r="J29" s="278"/>
      <c r="K29" s="278"/>
      <c r="L29" s="278"/>
      <c r="M29" s="278"/>
      <c r="N29" s="278"/>
      <c r="O29" s="279"/>
      <c r="P29" s="24"/>
    </row>
    <row r="30" spans="1:17" ht="15" customHeight="1" thickBot="1" x14ac:dyDescent="0.3">
      <c r="A30" s="298" t="s">
        <v>38</v>
      </c>
      <c r="B30" s="299"/>
      <c r="C30" s="299"/>
      <c r="D30" s="300"/>
      <c r="E30" s="63"/>
      <c r="F30" s="63"/>
      <c r="G30" s="63"/>
      <c r="H30" s="63"/>
      <c r="I30" s="63"/>
      <c r="J30" s="63"/>
      <c r="K30" s="63"/>
      <c r="L30" s="63"/>
      <c r="M30" s="63"/>
      <c r="N30" s="63"/>
      <c r="O30" s="64"/>
      <c r="P30" s="24"/>
    </row>
    <row r="33" spans="3:6" ht="18" x14ac:dyDescent="0.25">
      <c r="C33" s="25"/>
      <c r="D33" s="277"/>
      <c r="E33" s="277"/>
      <c r="F33" s="277"/>
    </row>
  </sheetData>
  <mergeCells count="55">
    <mergeCell ref="N20:O20"/>
    <mergeCell ref="N24:O24"/>
    <mergeCell ref="A16:A17"/>
    <mergeCell ref="B16:C17"/>
    <mergeCell ref="N16:O16"/>
    <mergeCell ref="N17:O17"/>
    <mergeCell ref="B18:C19"/>
    <mergeCell ref="N18:O18"/>
    <mergeCell ref="N19:O19"/>
    <mergeCell ref="A20:A21"/>
    <mergeCell ref="N21:O21"/>
    <mergeCell ref="B20:C21"/>
    <mergeCell ref="A24:A25"/>
    <mergeCell ref="A18:A19"/>
    <mergeCell ref="B24:C25"/>
    <mergeCell ref="N22:O22"/>
    <mergeCell ref="N9:O9"/>
    <mergeCell ref="N14:O14"/>
    <mergeCell ref="N15:O15"/>
    <mergeCell ref="N12:O12"/>
    <mergeCell ref="N13:O13"/>
    <mergeCell ref="N10:O10"/>
    <mergeCell ref="N11:O11"/>
    <mergeCell ref="B5:C5"/>
    <mergeCell ref="N5:O5"/>
    <mergeCell ref="N6:O6"/>
    <mergeCell ref="N7:O7"/>
    <mergeCell ref="N8:O8"/>
    <mergeCell ref="A4:M4"/>
    <mergeCell ref="A1:O1"/>
    <mergeCell ref="A2:O2"/>
    <mergeCell ref="A3:F3"/>
    <mergeCell ref="N3:O3"/>
    <mergeCell ref="B12:C13"/>
    <mergeCell ref="A22:A23"/>
    <mergeCell ref="B22:C23"/>
    <mergeCell ref="A6:A7"/>
    <mergeCell ref="B6:C7"/>
    <mergeCell ref="B14:C15"/>
    <mergeCell ref="A12:A13"/>
    <mergeCell ref="A14:A15"/>
    <mergeCell ref="B10:C11"/>
    <mergeCell ref="A8:A9"/>
    <mergeCell ref="B8:C9"/>
    <mergeCell ref="A10:A11"/>
    <mergeCell ref="N23:O23"/>
    <mergeCell ref="D33:F33"/>
    <mergeCell ref="E29:O29"/>
    <mergeCell ref="N26:O26"/>
    <mergeCell ref="A26:D26"/>
    <mergeCell ref="E27:O28"/>
    <mergeCell ref="A27:D28"/>
    <mergeCell ref="A29:D29"/>
    <mergeCell ref="A30:D30"/>
    <mergeCell ref="N25:O25"/>
  </mergeCells>
  <phoneticPr fontId="12" type="noConversion"/>
  <conditionalFormatting sqref="F6:M6">
    <cfRule type="cellIs" dxfId="12" priority="8" operator="greaterThan">
      <formula>0</formula>
    </cfRule>
  </conditionalFormatting>
  <conditionalFormatting sqref="F8:M8">
    <cfRule type="cellIs" dxfId="11" priority="7" operator="greaterThan">
      <formula>0</formula>
    </cfRule>
  </conditionalFormatting>
  <conditionalFormatting sqref="F10:M10">
    <cfRule type="cellIs" dxfId="10" priority="6" operator="greaterThan">
      <formula>0</formula>
    </cfRule>
  </conditionalFormatting>
  <conditionalFormatting sqref="F12:M12 F14:M14">
    <cfRule type="cellIs" dxfId="9" priority="9" operator="greaterThan">
      <formula>0</formula>
    </cfRule>
  </conditionalFormatting>
  <conditionalFormatting sqref="F16:M16">
    <cfRule type="cellIs" dxfId="8" priority="4" operator="greaterThan">
      <formula>0</formula>
    </cfRule>
  </conditionalFormatting>
  <conditionalFormatting sqref="F18:M18 F20:M20">
    <cfRule type="cellIs" dxfId="7" priority="5" operator="greaterThan">
      <formula>0</formula>
    </cfRule>
  </conditionalFormatting>
  <conditionalFormatting sqref="F22:M22">
    <cfRule type="cellIs" dxfId="6" priority="1" operator="greaterThan">
      <formula>0</formula>
    </cfRule>
  </conditionalFormatting>
  <conditionalFormatting sqref="F24:M24">
    <cfRule type="cellIs" dxfId="5" priority="3" operator="greater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72" orientation="landscape" r:id="rId1"/>
  <headerFooter>
    <oddHeader>&amp;L&amp;G</oddHeader>
    <oddFooter>&amp;C&amp;"Times New Roman,Normal"&amp;12RJ Morais Engenharia e Arquitetura Ltda / CNPJ: 42.441.571/0001-01
www.rjmorais.com.br / rjmorais@rjmorais.com.br / Fone: (37) 99182-8911
Rua Jarbas Ferreira Pires, 440, sala 102, Centro, Arcos/MG, cep 35.588-000</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44D1-2C83-45DF-9811-0F625D6D4A2D}">
  <sheetPr>
    <pageSetUpPr fitToPage="1"/>
  </sheetPr>
  <dimension ref="A1:K27"/>
  <sheetViews>
    <sheetView view="pageBreakPreview" zoomScale="85" zoomScaleNormal="100" zoomScaleSheetLayoutView="85" workbookViewId="0">
      <selection activeCell="G22" sqref="G22"/>
    </sheetView>
  </sheetViews>
  <sheetFormatPr defaultRowHeight="15" x14ac:dyDescent="0.25"/>
  <cols>
    <col min="1" max="1" width="6.28515625" customWidth="1"/>
    <col min="2" max="2" width="13.28515625" customWidth="1"/>
    <col min="3" max="3" width="33.85546875" customWidth="1"/>
    <col min="4" max="4" width="11.140625" customWidth="1"/>
    <col min="5" max="5" width="7.140625" customWidth="1"/>
    <col min="6" max="6" width="17.140625" customWidth="1"/>
    <col min="7" max="7" width="14.28515625" bestFit="1" customWidth="1"/>
    <col min="8" max="8" width="15.85546875" bestFit="1" customWidth="1"/>
    <col min="9" max="9" width="15.28515625" customWidth="1"/>
    <col min="11" max="11" width="14.5703125" bestFit="1" customWidth="1"/>
  </cols>
  <sheetData>
    <row r="1" spans="1:11" s="30" customFormat="1" ht="15" customHeight="1" x14ac:dyDescent="0.25">
      <c r="A1" s="357" t="s">
        <v>70</v>
      </c>
      <c r="B1" s="358"/>
      <c r="C1" s="358"/>
      <c r="D1" s="358"/>
      <c r="E1" s="358"/>
      <c r="F1" s="358"/>
      <c r="G1" s="358"/>
      <c r="H1" s="358"/>
      <c r="I1" s="359"/>
      <c r="J1" s="29"/>
      <c r="K1" s="29"/>
    </row>
    <row r="2" spans="1:11" s="30" customFormat="1" ht="21.6" hidden="1" customHeight="1" x14ac:dyDescent="0.25">
      <c r="A2" s="360" t="s">
        <v>71</v>
      </c>
      <c r="B2" s="361"/>
      <c r="C2" s="361"/>
      <c r="D2" s="362" t="s">
        <v>72</v>
      </c>
      <c r="E2" s="363"/>
      <c r="F2" s="364" t="s">
        <v>73</v>
      </c>
      <c r="G2" s="343"/>
      <c r="H2" s="343"/>
      <c r="I2" s="344"/>
      <c r="J2" s="31"/>
      <c r="K2" s="31"/>
    </row>
    <row r="3" spans="1:11" s="30" customFormat="1" ht="35.450000000000003" hidden="1" customHeight="1" x14ac:dyDescent="0.25">
      <c r="A3" s="365" t="str">
        <f>'[1]PLANILHA GERAL'!A3:D3</f>
        <v xml:space="preserve">OBJETO: Contratação eventual e futura de empresa especializada para prestação de serviços de elaboração de Projetos Complementares, Planilhas Orçamentárias e Memoriais Descritivos, atendendo às necessidades da Secretaria de Obras deste Município. </v>
      </c>
      <c r="B3" s="366"/>
      <c r="C3" s="366"/>
      <c r="D3" s="366"/>
      <c r="E3" s="366"/>
      <c r="F3" s="366"/>
      <c r="G3" s="366"/>
      <c r="H3" s="366"/>
      <c r="I3" s="367"/>
      <c r="J3" s="32"/>
      <c r="K3" s="32"/>
    </row>
    <row r="4" spans="1:11" s="30" customFormat="1" ht="18" customHeight="1" x14ac:dyDescent="0.25">
      <c r="A4" s="352" t="s">
        <v>97</v>
      </c>
      <c r="B4" s="353"/>
      <c r="C4" s="354"/>
      <c r="D4" s="342" t="str">
        <f>Planilha!B3</f>
        <v>AMPLIAÇÃO DO CEMITÉRIO MUNICIPAL E RECONSTRUÇÃO DOS MUROS DE DIVISA</v>
      </c>
      <c r="E4" s="343"/>
      <c r="F4" s="343"/>
      <c r="G4" s="343"/>
      <c r="H4" s="343"/>
      <c r="I4" s="344"/>
      <c r="J4" s="32"/>
      <c r="K4" s="32"/>
    </row>
    <row r="5" spans="1:11" s="30" customFormat="1" ht="18" x14ac:dyDescent="0.25">
      <c r="A5" s="345" t="s">
        <v>96</v>
      </c>
      <c r="B5" s="346"/>
      <c r="C5" s="347"/>
      <c r="D5" s="330">
        <f>Planilha!J177</f>
        <v>1916545.1000071759</v>
      </c>
      <c r="E5" s="331"/>
      <c r="F5" s="33"/>
      <c r="G5" s="34" t="s">
        <v>24</v>
      </c>
      <c r="H5" s="35">
        <f>I7</f>
        <v>0.20301131837419373</v>
      </c>
      <c r="I5" s="36"/>
      <c r="J5" s="37"/>
      <c r="K5" s="38"/>
    </row>
    <row r="6" spans="1:11" ht="20.25" x14ac:dyDescent="0.25">
      <c r="A6" s="348"/>
      <c r="B6" s="349"/>
      <c r="C6" s="349"/>
      <c r="D6" s="349"/>
      <c r="E6" s="349"/>
      <c r="F6" s="349"/>
      <c r="G6" s="349"/>
      <c r="H6" s="349"/>
      <c r="I6" s="350"/>
    </row>
    <row r="7" spans="1:11" ht="15" customHeight="1" x14ac:dyDescent="0.25">
      <c r="A7" s="348" t="s">
        <v>68</v>
      </c>
      <c r="B7" s="349"/>
      <c r="C7" s="349"/>
      <c r="D7" s="351" t="s">
        <v>75</v>
      </c>
      <c r="E7" s="351"/>
      <c r="F7" s="351"/>
      <c r="G7" s="351"/>
      <c r="H7" s="66" t="s">
        <v>78</v>
      </c>
      <c r="I7" s="40">
        <f>IF(H7="S",((1+D12+D9+D10)*(1+D11)*((1+D13)/(1-D15-D14)))-1,0)</f>
        <v>0.20301131837419373</v>
      </c>
    </row>
    <row r="8" spans="1:11" ht="15" customHeight="1" x14ac:dyDescent="0.25">
      <c r="A8" s="348"/>
      <c r="B8" s="349"/>
      <c r="C8" s="349"/>
      <c r="D8" s="351" t="s">
        <v>77</v>
      </c>
      <c r="E8" s="351"/>
      <c r="F8" s="351"/>
      <c r="G8" s="351"/>
      <c r="H8" s="39" t="s">
        <v>76</v>
      </c>
      <c r="I8" s="40"/>
      <c r="K8" t="s">
        <v>74</v>
      </c>
    </row>
    <row r="9" spans="1:11" ht="15" customHeight="1" x14ac:dyDescent="0.25">
      <c r="A9" s="336" t="s">
        <v>79</v>
      </c>
      <c r="B9" s="337"/>
      <c r="C9" s="41" t="s">
        <v>80</v>
      </c>
      <c r="D9" s="335">
        <v>8.0000000000000002E-3</v>
      </c>
      <c r="E9" s="335"/>
      <c r="F9" s="340" t="s">
        <v>81</v>
      </c>
      <c r="G9" s="340"/>
      <c r="H9" s="340"/>
      <c r="I9" s="341"/>
    </row>
    <row r="10" spans="1:11" x14ac:dyDescent="0.25">
      <c r="A10" s="336" t="s">
        <v>82</v>
      </c>
      <c r="B10" s="337"/>
      <c r="C10" s="41" t="s">
        <v>83</v>
      </c>
      <c r="D10" s="335">
        <v>9.7000000000000003E-3</v>
      </c>
      <c r="E10" s="335"/>
      <c r="F10" s="340"/>
      <c r="G10" s="340"/>
      <c r="H10" s="340"/>
      <c r="I10" s="341"/>
    </row>
    <row r="11" spans="1:11" x14ac:dyDescent="0.25">
      <c r="A11" s="355" t="s">
        <v>84</v>
      </c>
      <c r="B11" s="356"/>
      <c r="C11" s="41" t="s">
        <v>85</v>
      </c>
      <c r="D11" s="335">
        <v>5.8999999999999999E-3</v>
      </c>
      <c r="E11" s="335"/>
      <c r="F11" s="340"/>
      <c r="G11" s="340"/>
      <c r="H11" s="340"/>
      <c r="I11" s="341"/>
    </row>
    <row r="12" spans="1:11" x14ac:dyDescent="0.25">
      <c r="A12" s="336" t="s">
        <v>86</v>
      </c>
      <c r="B12" s="337"/>
      <c r="C12" s="41" t="s">
        <v>87</v>
      </c>
      <c r="D12" s="335">
        <v>0.03</v>
      </c>
      <c r="E12" s="335"/>
      <c r="F12" s="340"/>
      <c r="G12" s="340"/>
      <c r="H12" s="340"/>
      <c r="I12" s="341"/>
    </row>
    <row r="13" spans="1:11" x14ac:dyDescent="0.25">
      <c r="A13" s="336" t="s">
        <v>88</v>
      </c>
      <c r="B13" s="337"/>
      <c r="C13" s="41" t="s">
        <v>89</v>
      </c>
      <c r="D13" s="335">
        <v>6.1600000000000002E-2</v>
      </c>
      <c r="E13" s="335"/>
      <c r="F13" s="340"/>
      <c r="G13" s="340"/>
      <c r="H13" s="340"/>
      <c r="I13" s="341"/>
    </row>
    <row r="14" spans="1:11" x14ac:dyDescent="0.25">
      <c r="A14" s="336" t="s">
        <v>90</v>
      </c>
      <c r="B14" s="337"/>
      <c r="C14" s="41">
        <v>4.4999999999999998E-2</v>
      </c>
      <c r="D14" s="335">
        <v>4.4999999999999998E-2</v>
      </c>
      <c r="E14" s="335"/>
      <c r="F14" s="340"/>
      <c r="G14" s="340"/>
      <c r="H14" s="340"/>
      <c r="I14" s="341"/>
    </row>
    <row r="15" spans="1:11" x14ac:dyDescent="0.25">
      <c r="A15" s="336" t="s">
        <v>91</v>
      </c>
      <c r="B15" s="337"/>
      <c r="C15" s="41">
        <v>2.5000000000000001E-2</v>
      </c>
      <c r="D15" s="335">
        <v>2.5000000000000001E-2</v>
      </c>
      <c r="E15" s="335"/>
      <c r="F15" s="340"/>
      <c r="G15" s="340"/>
      <c r="H15" s="340"/>
      <c r="I15" s="341"/>
    </row>
    <row r="16" spans="1:11" x14ac:dyDescent="0.25">
      <c r="A16" s="42"/>
      <c r="B16" s="43"/>
      <c r="C16" s="44"/>
      <c r="D16" s="45"/>
      <c r="E16" s="45"/>
      <c r="F16" s="338" t="s">
        <v>92</v>
      </c>
      <c r="G16" s="338"/>
      <c r="H16" s="338"/>
      <c r="I16" s="339"/>
    </row>
    <row r="17" spans="1:11" x14ac:dyDescent="0.25">
      <c r="A17" s="46" t="s">
        <v>2</v>
      </c>
      <c r="B17" s="47" t="s">
        <v>1</v>
      </c>
      <c r="C17" s="70" t="s">
        <v>93</v>
      </c>
      <c r="D17" s="70" t="s">
        <v>94</v>
      </c>
      <c r="E17" s="70" t="s">
        <v>4</v>
      </c>
      <c r="F17" s="70" t="s">
        <v>98</v>
      </c>
      <c r="G17" s="70" t="s">
        <v>95</v>
      </c>
      <c r="H17" s="70" t="s">
        <v>99</v>
      </c>
      <c r="I17" s="71" t="s">
        <v>95</v>
      </c>
    </row>
    <row r="18" spans="1:11" ht="42" customHeight="1" x14ac:dyDescent="0.25">
      <c r="A18" s="48">
        <v>1</v>
      </c>
      <c r="B18" s="49" t="s">
        <v>63</v>
      </c>
      <c r="C18" s="67" t="str">
        <f>Planilha!B3</f>
        <v>AMPLIAÇÃO DO CEMITÉRIO MUNICIPAL E RECONSTRUÇÃO DOS MUROS DE DIVISA</v>
      </c>
      <c r="D18" s="72" t="s">
        <v>94</v>
      </c>
      <c r="E18" s="50">
        <v>1</v>
      </c>
      <c r="F18" s="60">
        <f>Planilha!H177</f>
        <v>1593123.082663333</v>
      </c>
      <c r="G18" s="61">
        <f>E18*F18</f>
        <v>1593123.082663333</v>
      </c>
      <c r="H18" s="61">
        <f>G18+(H5*F18)</f>
        <v>1916545.1000071759</v>
      </c>
      <c r="I18" s="62">
        <f>E18*H18</f>
        <v>1916545.1000071759</v>
      </c>
    </row>
    <row r="19" spans="1:11" x14ac:dyDescent="0.25">
      <c r="A19" s="332" t="s">
        <v>18</v>
      </c>
      <c r="B19" s="333"/>
      <c r="C19" s="334"/>
      <c r="D19" s="333"/>
      <c r="E19" s="333"/>
      <c r="F19" s="333"/>
      <c r="G19" s="58">
        <f>G18</f>
        <v>1593123.082663333</v>
      </c>
      <c r="H19" s="51"/>
      <c r="I19" s="59">
        <f>I18</f>
        <v>1916545.1000071759</v>
      </c>
      <c r="K19" s="68"/>
    </row>
    <row r="20" spans="1:11" x14ac:dyDescent="0.25">
      <c r="A20" s="52"/>
      <c r="I20" s="26"/>
    </row>
    <row r="21" spans="1:11" x14ac:dyDescent="0.25">
      <c r="A21" s="52"/>
      <c r="I21" s="26"/>
    </row>
    <row r="22" spans="1:11" x14ac:dyDescent="0.25">
      <c r="A22" s="52"/>
      <c r="I22" s="26"/>
    </row>
    <row r="23" spans="1:11" ht="33.75" customHeight="1" x14ac:dyDescent="0.25">
      <c r="A23" s="52"/>
      <c r="B23" s="322" t="s">
        <v>69</v>
      </c>
      <c r="C23" s="322"/>
      <c r="D23" s="322"/>
      <c r="E23" s="322"/>
      <c r="F23" s="322"/>
      <c r="G23" s="322"/>
      <c r="H23" s="322"/>
      <c r="I23" s="323"/>
      <c r="J23" s="53"/>
      <c r="K23" s="53"/>
    </row>
    <row r="24" spans="1:11" x14ac:dyDescent="0.25">
      <c r="A24" s="52"/>
      <c r="B24" s="324" t="s">
        <v>37</v>
      </c>
      <c r="C24" s="324"/>
      <c r="D24" s="324"/>
      <c r="E24" s="324"/>
      <c r="F24" s="324"/>
      <c r="G24" s="324"/>
      <c r="H24" s="324"/>
      <c r="I24" s="325"/>
      <c r="J24" s="54"/>
      <c r="K24" s="54"/>
    </row>
    <row r="25" spans="1:11" x14ac:dyDescent="0.25">
      <c r="A25" s="52"/>
      <c r="B25" s="326" t="s">
        <v>101</v>
      </c>
      <c r="C25" s="326"/>
      <c r="D25" s="326"/>
      <c r="E25" s="326"/>
      <c r="F25" s="326"/>
      <c r="G25" s="326"/>
      <c r="H25" s="326"/>
      <c r="I25" s="327"/>
      <c r="J25" s="55"/>
      <c r="K25" s="55"/>
    </row>
    <row r="26" spans="1:11" x14ac:dyDescent="0.25">
      <c r="A26" s="52"/>
      <c r="B26" s="328" t="s">
        <v>102</v>
      </c>
      <c r="C26" s="328"/>
      <c r="D26" s="328"/>
      <c r="E26" s="328"/>
      <c r="F26" s="328"/>
      <c r="G26" s="328"/>
      <c r="H26" s="328"/>
      <c r="I26" s="329"/>
      <c r="J26" s="56"/>
      <c r="K26" s="56"/>
    </row>
    <row r="27" spans="1:11" ht="15.75" thickBot="1" x14ac:dyDescent="0.3">
      <c r="A27" s="27"/>
      <c r="B27" s="57"/>
      <c r="C27" s="57"/>
      <c r="D27" s="57"/>
      <c r="E27" s="57"/>
      <c r="F27" s="57"/>
      <c r="G27" s="57"/>
      <c r="H27" s="57"/>
      <c r="I27" s="28"/>
    </row>
  </sheetData>
  <mergeCells count="34">
    <mergeCell ref="A1:I1"/>
    <mergeCell ref="A2:C2"/>
    <mergeCell ref="D2:E2"/>
    <mergeCell ref="F2:I2"/>
    <mergeCell ref="A3:I3"/>
    <mergeCell ref="A13:B13"/>
    <mergeCell ref="D4:I4"/>
    <mergeCell ref="A5:C5"/>
    <mergeCell ref="A6:I6"/>
    <mergeCell ref="A7:C8"/>
    <mergeCell ref="D7:G7"/>
    <mergeCell ref="D8:G8"/>
    <mergeCell ref="A4:C4"/>
    <mergeCell ref="D10:E10"/>
    <mergeCell ref="A11:B11"/>
    <mergeCell ref="D11:E11"/>
    <mergeCell ref="A12:B12"/>
    <mergeCell ref="D12:E12"/>
    <mergeCell ref="B23:I23"/>
    <mergeCell ref="B24:I24"/>
    <mergeCell ref="B25:I25"/>
    <mergeCell ref="B26:I26"/>
    <mergeCell ref="D5:E5"/>
    <mergeCell ref="A19:F19"/>
    <mergeCell ref="D13:E13"/>
    <mergeCell ref="A14:B14"/>
    <mergeCell ref="D14:E14"/>
    <mergeCell ref="A15:B15"/>
    <mergeCell ref="D15:E15"/>
    <mergeCell ref="F16:I16"/>
    <mergeCell ref="A9:B9"/>
    <mergeCell ref="D9:E9"/>
    <mergeCell ref="F9:I15"/>
    <mergeCell ref="A10:B10"/>
  </mergeCells>
  <conditionalFormatting sqref="A19 G19:I19">
    <cfRule type="cellIs" dxfId="4" priority="2" stopIfTrue="1" operator="equal">
      <formula>0</formula>
    </cfRule>
    <cfRule type="expression" dxfId="3" priority="3" stopIfTrue="1">
      <formula>SOMA</formula>
    </cfRule>
  </conditionalFormatting>
  <conditionalFormatting sqref="H7">
    <cfRule type="colorScale" priority="1">
      <colorScale>
        <cfvo type="min"/>
        <cfvo type="percentile" val="50"/>
        <cfvo type="max"/>
        <color rgb="FFF8696B"/>
        <color rgb="FFFFEB84"/>
        <color rgb="FF63BE7B"/>
      </colorScale>
    </cfRule>
  </conditionalFormatting>
  <conditionalFormatting sqref="H7:H8">
    <cfRule type="cellIs" dxfId="2" priority="6" stopIfTrue="1" operator="notEqual">
      <formula>IF(H8="x",0)</formula>
    </cfRule>
  </conditionalFormatting>
  <conditionalFormatting sqref="I18">
    <cfRule type="cellIs" dxfId="1" priority="4" stopIfTrue="1" operator="equal">
      <formula>0</formula>
    </cfRule>
    <cfRule type="expression" dxfId="0" priority="5" stopIfTrue="1">
      <formula>SOMA</formula>
    </cfRule>
  </conditionalFormatting>
  <printOptions horizontalCentered="1"/>
  <pageMargins left="0.51181102362204722" right="0.51181102362204722" top="1.7716535433070868" bottom="0.78740157480314965" header="0.31496062992125984" footer="0.31496062992125984"/>
  <pageSetup paperSize="9" scale="68" orientation="portrait" horizontalDpi="300" verticalDpi="300" r:id="rId1"/>
  <headerFooter>
    <oddHeader>&amp;L&amp;G</oddHeader>
    <oddFooter xml:space="preserve">&amp;C&amp;"Times New Roman,Normal"RJ Morais Engenharia e Arquitetura Ltda / CNPJ: 42.441.571/0001-01
www.rjmorais.com.br / rjmorais@rjmorais.com.br / Fone: (37) 99182-8911
Rua Jarbas Ferreira Pires, 440, sala 102, Centro, Arcos/MG, cep 35.588-000&amp;"-,Regular"
</oddFooter>
  </headerFooter>
  <legacyDrawingHF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XHzKD6Hzciuv3rNL6IksGUXbq7J97WxGaAkUEOYbfvI=</DigestValue>
    </Reference>
    <Reference Type="http://www.w3.org/2000/09/xmldsig#Object" URI="#idOfficeObject">
      <DigestMethod Algorithm="http://www.w3.org/2001/04/xmlenc#sha256"/>
      <DigestValue>Wigsh6RnGuZ0bPwQa5ZXUhzg/dKd0NLMurFSPQk/EQ0=</DigestValue>
    </Reference>
    <Reference Type="http://uri.etsi.org/01903#SignedProperties" URI="#idSignedProperties">
      <Transforms>
        <Transform Algorithm="http://www.w3.org/TR/2001/REC-xml-c14n-20010315"/>
      </Transforms>
      <DigestMethod Algorithm="http://www.w3.org/2001/04/xmlenc#sha256"/>
      <DigestValue>bGR2mf+6V/aEhrGKKoLl0HO8gxg+CuXZLee0mLYJ3AM=</DigestValue>
    </Reference>
    <Reference Type="http://www.w3.org/2000/09/xmldsig#Object" URI="#idValidSigLnImg">
      <DigestMethod Algorithm="http://www.w3.org/2001/04/xmlenc#sha256"/>
      <DigestValue>jNK+EWImvDfB1xHjEaagHGJZYBwH/TbNTaVyNO9xA4M=</DigestValue>
    </Reference>
    <Reference Type="http://www.w3.org/2000/09/xmldsig#Object" URI="#idInvalidSigLnImg">
      <DigestMethod Algorithm="http://www.w3.org/2001/04/xmlenc#sha256"/>
      <DigestValue>jAi4FIdJTEJGr84Pgl/fJAMC8KVA7Imx/EV89BNxK3k=</DigestValue>
    </Reference>
  </SignedInfo>
  <SignatureValue>FVEgprXJr19PrQFUXSjMWl9PwpY7vG01kwuN2+bk+UAlSFXWzeHJzU8jLKUbOhPa7IbL9u8LDTKa
yicu42I5J08Ib1Lkfq/9B/Eptov0vfWOnTlKlAXWBGfbWDGp2HG6P4dfA2kjA7RBeTyRGp+CgwDs
dJ7QcYmzScdwYd6VfeyvUqS0Rnhs3NX8Sr8OFYfyGhi5jJmXWGYwnvITwZQGWc1rmECKWz13ytEY
Dc4xPRDh5PCjb2qOunjV3jQ96hinaXugf/D4QHpPQmLZ1M8j8dfIasgW5eC9efo2S+Qow2ocdNIO
aja29DVib1QeO49cOKJLp0Nxw5cyxrd3AuXndQ==</SignatureValue>
  <KeyInfo>
    <X509Data>
      <X509Certificate>MIIHDDCCBPSgAwIBAgIIdj8iCDA67Q0wDQYJKoZIhvcNAQELBQAwWTELMAkGA1UEBhMCQlIxEzARBgNVBAoTCklDUC1CcmFzaWwxFTATBgNVBAsTDEFDIFNPTFVUSSB2NTEeMBwGA1UEAxMVQUMgQ0VSVElGSUNBIE1JTkFTIHY1MB4XDTIyMDgzMDEyNDkwMFoXDTI1MDgzMDEyNDkwMFowgcQxCzAJBgNVBAYTAkJSMRMwEQYDVQQKEwpJQ1AtQnJhc2lsMR4wHAYDVQQLExVBQyBDRVJUSUZJQ0EgTUlOQVMgdjUxFzAVBgNVBAsTDjI5MTEzNzQ1MDAwMTQ5MRMwEQYDVQQLEwpQcmVzZW5jaWFsMRowGAYDVQQLExFDZXJ0aWZpY2FkbyBQRiBBMzE2MDQGA1UEAxMtSk9BTyBSQUZBRUwgQlVFTk8gREUgTU9SQUlTIExPUEVTOjEwMzY5Mjc0NjYwMIIBIjANBgkqhkiG9w0BAQEFAAOCAQ8AMIIBCgKCAQEAyoyw+0LVPC2EHPQuojrBix2scxz0zfxCl8vcnk62fYKp22STXbLq/2nDuxBDTmZtdj47GsU/h8ZnoiTc49hCVJtig586L2oFPc5NMQirY/BnBC5fb2wUpEjehPWAHnmfaAxvXK/MbsqsZdWuwp7jZdebKaPZA1WNU76rAL8LKX+WjU8JJpolh0jYywCdFSlUpWhZH1QKukmis58ffGmuC9aGv2WTvr5d8carmrMWiUjGWEqqLXiofJdyHEpZHAkLLXrLA3tZQsmOzYAobFVZdjnkA9UUfFzv4JP7OcSFgmZC4NdoSN2ZOeiIWKDshTGmfcNOHh8xyFhOfIEbadeARQIDAQABo4ICajCCAmYwHwYDVR0jBBgwFoAUP9NcqRlN14gWLZgMrwre4U8kFrAwWQYIKwYBBQUHAQEETTBLMEkGCCsGAQUFBzAChj1odHRwOi8vY2NkLmFjc29sdXRpLmNvbS5ici9sY3IvYWMtY2VydGlmaWNhbWluYXMtc21pbWUtdjUucDdiMIGcBgNVHREEgZQwgZGBHHJqbW9yYWlzZW5nZW5oYXJpYUBnbWFpbC5jb22gOAYFYEwBAwGgLxMtMDgxMjE5NzIxMDM2OTI3NDY2MDAwMDAwMDAwMDAwMDAwMDAwMDAwMDAwMDAwoBcGBWBMAQMGoA4TDDAwMDAwMDAwMDAwMKAeBgVgTAEDBaAVExMwMDAwMDAwMDAwMDAwMDAwMDAwMGIGA1UdIARbMFkwVwYGYEwBAgNbME0wSwYIKwYBBQUHAgEWP2h0dHA6Ly9jY2QuYWNzb2x1dGkuY29tLmJyL2RvY3MvZHBjLWFjLWNlcnRpZmljYW1pbmFzLXNtaW1lLnBkZjAdBgNVHSUEFjAUBggrBgEFBQcDAgYIKwYBBQUHAwQwgZYGA1UdHwSBjjCBizBDoEGgP4Y9aHR0cDovL2NjZC5hY3NvbHV0aS5jb20uYnIvbGNyL2FjLWNlcnRpZmljYW1pbmFzLXNtaW1lLXY1LmNybDBEoEKgQIY+aHR0cDovL2NjZDIuYWNzb2x1dGkuY29tLmJyL2xjci9hYy1jZXJ0aWZpY2FtaW5hcy1zbWltZS12NS5jcmwwHQYDVR0OBBYEFPh9iQVyEThDS7+s6hM09rmAEMlOMA4GA1UdDwEB/wQEAwIF4DANBgkqhkiG9w0BAQsFAAOCAgEAbbClS32uxjumO/Jrrm0W8jzOfIkA6pIrwQ0aW0fgZ5BnGDmqgwZ3X9Bjgg44FUxf4wWas4Fy7ddfYepxBomEy9a2m3uUx8Yek0FoBksE0GmqsuIc7PiIdTwNZMZDeTZGDpWT5U3LrVwKgGTwSaFzzDMWnb/4a5UZPD3UWloQeJhILicS3TRIbZdo8wMp9Vt+4/fZ2Y1gLyuPEVYCOqNgUAPVWWyyJCsh2dAxXV8Dw2+/dGanVOFT6DFljmcNkcr72Hesg05y/6RRBpENzquLl1dlo2zNCRMB1kYjxWSpCzQCj2eQto68+h29ShRA5D7mxc/ebIZFZWP/uAGu5lt/SwuNa43jLUgxbcViM0wU1EGHePN1yYrfFvUcv3DrdUXpnSHaELa/PsU3BOiZWOk97/Th2/UHvLvdR7qX2uxV/yoJIBTi1EQCIlTm5V9vN2jYkIG1Fgu9+YoP6jvbZXwSC85yI5BCLNGjay2EMudEp1/S7TJ9sFm26UyggLEzn3bpp2xLTxKr+gPrSlzWBLkwpF/Eli11m61xTdXeYrSB8hc8Q22bioS5TtDnNO8EA1xJoFeXzcfPrbcis98UC8hDOxNsW/tptY9LpCnBTaFvwcovsRX1eXqExhZGE9ZNsx+L2qCzz8UuG+ywQIImB7qwr0VXe4vBjRDwTTOTT5YZLc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EEXi2ErOhRomiTXXXtMYtXeSmyYyWi9uv8KxrjzaZVw=</DigestValue>
      </Reference>
      <Reference URI="/xl/calcChain.xml?ContentType=application/vnd.openxmlformats-officedocument.spreadsheetml.calcChain+xml">
        <DigestMethod Algorithm="http://www.w3.org/2001/04/xmlenc#sha256"/>
        <DigestValue>IHJdxQ7UyKmfbBmQ17EAsS9UeEElPmL2GKNsj50yIT0=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drawing1.xml?ContentType=application/vnd.openxmlformats-officedocument.drawing+xml">
        <DigestMethod Algorithm="http://www.w3.org/2001/04/xmlenc#sha256"/>
        <DigestValue>TDs43w79QBcM9LzOB9N5o0izYOQN1lz3miLQBnm9dmk=</DigestValue>
      </Reference>
      <Reference URI="/xl/drawings/drawing2.xml?ContentType=application/vnd.openxmlformats-officedocument.drawing+xml">
        <DigestMethod Algorithm="http://www.w3.org/2001/04/xmlenc#sha256"/>
        <DigestValue>7n2NcejV5Jn8JtTUpgppv25CHe6Ecqk59jOsq+wrul0=</DigestValue>
      </Reference>
      <Reference URI="/xl/drawings/vmlDrawing1.vml?ContentType=application/vnd.openxmlformats-officedocument.vmlDrawing">
        <DigestMethod Algorithm="http://www.w3.org/2001/04/xmlenc#sha256"/>
        <DigestValue>DqzgIDsNullFc98CP4yWaGXL/zPxIAJcB30pyYevBHU=</DigestValue>
      </Reference>
      <Reference URI="/xl/drawings/vmlDrawing2.vml?ContentType=application/vnd.openxmlformats-officedocument.vmlDrawing">
        <DigestMethod Algorithm="http://www.w3.org/2001/04/xmlenc#sha256"/>
        <DigestValue>KPxz/n55niFcy3qUcwC1Z3pkwNfyvDjfZyQ4U64aCHQ=</DigestValue>
      </Reference>
      <Reference URI="/xl/drawings/vmlDrawing3.vml?ContentType=application/vnd.openxmlformats-officedocument.vmlDrawing">
        <DigestMethod Algorithm="http://www.w3.org/2001/04/xmlenc#sha256"/>
        <DigestValue>Le/VsXA+8siD/MXrbHfWbK/nwVbDSjuk3j4m+mBajEE=</DigestValue>
      </Reference>
      <Reference URI="/xl/drawings/vmlDrawing4.vml?ContentType=application/vnd.openxmlformats-officedocument.vmlDrawing">
        <DigestMethod Algorithm="http://www.w3.org/2001/04/xmlenc#sha256"/>
        <DigestValue>gwM7ryFcqAwmMCpWaZWY1d8oh7JdjoQBmZFJgmZDwx0=</DigestValue>
      </Reference>
      <Reference URI="/xl/drawings/vmlDrawing5.vml?ContentType=application/vnd.openxmlformats-officedocument.vmlDrawing">
        <DigestMethod Algorithm="http://www.w3.org/2001/04/xmlenc#sha256"/>
        <DigestValue>rH5oysuoxabqefGSgTgD1a/5S55fCiE9sA8rh6fWf80=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xk1E809cJ9A/+dafXHtgwy166/cKRrfnetBWW29SsTs=</DigestValue>
      </Reference>
      <Reference URI="/xl/externalLinks/externalLink1.xml?ContentType=application/vnd.openxmlformats-officedocument.spreadsheetml.externalLink+xml">
        <DigestMethod Algorithm="http://www.w3.org/2001/04/xmlenc#sha256"/>
        <DigestValue>Xn++KVPjN0Gyg0WhJDLqnwnb0W5ajF+Ar0kNHfaCnPw=</DigestValue>
      </Reference>
      <Reference URI="/xl/media/image1.png?ContentType=image/png">
        <DigestMethod Algorithm="http://www.w3.org/2001/04/xmlenc#sha256"/>
        <DigestValue>pRC0yMCuItRjJPmZh5Xdel14pJczsnsjO6bMA/r1UvI=</DigestValue>
      </Reference>
      <Reference URI="/xl/media/image2.emf?ContentType=image/x-emf">
        <DigestMethod Algorithm="http://www.w3.org/2001/04/xmlenc#sha256"/>
        <DigestValue>ntFdt4xZAUdVnUWAFQk/nZv8nCefSnclKgZ98P1AyeY=</DigestValue>
      </Reference>
      <Reference URI="/xl/media/image3.png?ContentType=image/png">
        <DigestMethod Algorithm="http://www.w3.org/2001/04/xmlenc#sha256"/>
        <DigestValue>Y9QHneyKAJQmDmE644wshmPLshK2dYQH/xJkJcQpQtE=</DigestValue>
      </Reference>
      <Reference URI="/xl/media/image4.png?ContentType=image/png">
        <DigestMethod Algorithm="http://www.w3.org/2001/04/xmlenc#sha256"/>
        <DigestValue>Xtl30DaoO9T/NuUTMg2or8SLWjBglCDYY6cfWtLoen4=</DigestValue>
      </Reference>
      <Reference URI="/xl/printerSettings/printerSettings1.bin?ContentType=application/vnd.openxmlformats-officedocument.spreadsheetml.printerSettings">
        <DigestMethod Algorithm="http://www.w3.org/2001/04/xmlenc#sha256"/>
        <DigestValue>RLP8Kh2+LITnx206ySFV0JwTtlK1eQ96+ipx8ifJm/I=</DigestValue>
      </Reference>
      <Reference URI="/xl/printerSettings/printerSettings2.bin?ContentType=application/vnd.openxmlformats-officedocument.spreadsheetml.printerSettings">
        <DigestMethod Algorithm="http://www.w3.org/2001/04/xmlenc#sha256"/>
        <DigestValue>RLP8Kh2+LITnx206ySFV0JwTtlK1eQ96+ipx8ifJm/I=</DigestValue>
      </Reference>
      <Reference URI="/xl/printerSettings/printerSettings3.bin?ContentType=application/vnd.openxmlformats-officedocument.spreadsheetml.printerSettings">
        <DigestMethod Algorithm="http://www.w3.org/2001/04/xmlenc#sha256"/>
        <DigestValue>RLP8Kh2+LITnx206ySFV0JwTtlK1eQ96+ipx8ifJm/I=</DigestValue>
      </Reference>
      <Reference URI="/xl/printerSettings/printerSettings4.bin?ContentType=application/vnd.openxmlformats-officedocument.spreadsheetml.printerSettings">
        <DigestMethod Algorithm="http://www.w3.org/2001/04/xmlenc#sha256"/>
        <DigestValue>B8ksazsVkUwC8HNtai7e69OXvBTNCch9Lvw1uKDYlu8=</DigestValue>
      </Reference>
      <Reference URI="/xl/sharedStrings.xml?ContentType=application/vnd.openxmlformats-officedocument.spreadsheetml.sharedStrings+xml">
        <DigestMethod Algorithm="http://www.w3.org/2001/04/xmlenc#sha256"/>
        <DigestValue>XgywecaISk+NjHqIWjyze3otV7ZPg6Ii+t3dVTebT24=</DigestValue>
      </Reference>
      <Reference URI="/xl/styles.xml?ContentType=application/vnd.openxmlformats-officedocument.spreadsheetml.styles+xml">
        <DigestMethod Algorithm="http://www.w3.org/2001/04/xmlenc#sha256"/>
        <DigestValue>i0Zom+NefqZ94jIHPUtmTm37uxWEPaYuDG8Oa3bHIVA=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Zc/tXZ4iULQWMmTVE1AB4BPmNm+2ho7bgEy9EdC7b/I=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W3RPxSH0R08RqR/qdQt2gZLhzgpg8vR0JQsBQv5QmqA=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kMB/Z7FNbynF+DJ8YQWgWXoWdCPT2SJ8DaLEluVAcYk=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LW0Ap3hansN0pV8Z2+V/rjykpV7lykO0z7PmLi4oYWM=</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6ut48hG1olcvRRou9GMTMFwhMwF/JEMDuWyblwTO0bE=</DigestValue>
      </Reference>
      <Reference URI="/xl/worksheets/sheet1.xml?ContentType=application/vnd.openxmlformats-officedocument.spreadsheetml.worksheet+xml">
        <DigestMethod Algorithm="http://www.w3.org/2001/04/xmlenc#sha256"/>
        <DigestValue>9uAdr/WUduV0vNF6dCod50Y0YN+2JZX1xf1QpChucNc=</DigestValue>
      </Reference>
      <Reference URI="/xl/worksheets/sheet2.xml?ContentType=application/vnd.openxmlformats-officedocument.spreadsheetml.worksheet+xml">
        <DigestMethod Algorithm="http://www.w3.org/2001/04/xmlenc#sha256"/>
        <DigestValue>iGzIdeeTR3lMCk39FXmlThfmciE0x1TfaFgdBgMufbc=</DigestValue>
      </Reference>
      <Reference URI="/xl/worksheets/sheet3.xml?ContentType=application/vnd.openxmlformats-officedocument.spreadsheetml.worksheet+xml">
        <DigestMethod Algorithm="http://www.w3.org/2001/04/xmlenc#sha256"/>
        <DigestValue>FaC+3FY38gjNRI7bSsqLDc4/jnUoySwC1C3sxVj5bVo=</DigestValue>
      </Reference>
      <Reference URI="/xl/worksheets/sheet4.xml?ContentType=application/vnd.openxmlformats-officedocument.spreadsheetml.worksheet+xml">
        <DigestMethod Algorithm="http://www.w3.org/2001/04/xmlenc#sha256"/>
        <DigestValue>1VVPOod+YW7YYtmh5mpMX08iqmRLj5moISu1zNucXbw=</DigestValue>
      </Reference>
    </Manifest>
    <SignatureProperties>
      <SignatureProperty Id="idSignatureTime" Target="#idPackageSignature">
        <mdssi:SignatureTime xmlns:mdssi="http://schemas.openxmlformats.org/package/2006/digital-signature">
          <mdssi:Format>YYYY-MM-DDThh:mm:ssTZD</mdssi:Format>
          <mdssi:Value>2024-05-10T15:06:07Z</mdssi:Value>
        </mdssi:SignatureTime>
      </SignatureProperty>
    </SignatureProperties>
  </Object>
  <Object Id="idOfficeObject">
    <SignatureProperties>
      <SignatureProperty Id="idOfficeV1Details" Target="#idPackageSignature">
        <SignatureInfoV1 xmlns="http://schemas.microsoft.com/office/2006/digsig">
          <SetupID>{ADBCEE57-1827-447F-8EB2-235E2A49703B}</SetupID>
          <SignatureText/>
          <SignatureImage>AQAAAGwAAAAAAAAAAAAAAFEAAAA8AAAAAAAAAAAAAAAQCAAA/AUAACBFTUYAAAEAFMIAAAwAAAABAAAAAAAAAAAAAAAAAAAAVgUAAAADAABYAQAAwQAAAAAAAAAAAAAAAAAAAMA/BQDo8QIARgAAACwAAAAgAAAARU1GKwFAAQAcAAAAEAAAAAIQwNsBAAAAYAAAAGAAAABGAAAAOBYAACwWAABFTUYrIkAEAAwAAAAAAAAAHkAJAAwAAAAAAAAAJEABAAwAAAAAAAAAMEACABAAAAAEAAAAAACAPyFABwAMAAAAAAAAAAhAAAWEFQAAeBUAAAIQwNsBAAAAAAAAAAAAAAAAAAAAAAAAAAEAAAD/2P/gABBKRklGAAEBAQDIAMgAAP/bAEMACgcHCQcGCgkICQsLCgwPGRAPDg4PHhYXEhkkICYlIyAjIigtOTAoKjYrIiMyRDI2Oz1AQEAmMEZLRT5KOT9APf/bAEMBCwsLDw0PHRAQHT0pIyk9PT09PT09PT09PT09PT09PT09PT09PT09PT09PT09PT09PT09PT09PT09PT09PT09Pf/AABEIAIAAqg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X/ALFbf8+8P/fAo+xW3/PvD/3wKnooAg+xW3/PvD/3wKPsVt/z7w/98Cp6KAIPsVt/z7w/98Cj7Fbf8+8P/fAqeigCD7Fbf8+8P/fAo+xW3/PvD/3wKnooAg+xW3/PvD/3wKPsVt/z7w/98Cp6KAIPsVt/z7w/98Cj7Fbf8+8P/fAp808VtC8s8iRRIMs7sAFHuTXDaz8V9PsrpYdNt3vVDfvJd2xcd9vGSfyH1qowlLZCbsdt9itv+feH/vgUfYrb/n3h/wC+BVPQ/EOn+IbP7Rp8wfH3424eM+jD/IrTpNNaMZB9itv+feH/AL4FH2K2/wCfeH/vgVPRSAg+xW3/AD7w/wDfAo+xW3/PvD/3wKnooAg+xW3/AD7w/wDfAo+xW3/PvD/3wKnooAg+xW3/AD7w/wDfAo+xW3/PvD/3wKnooAKKKKACiiigAooooAKKKKAEJwMnpXGeIviXpmkb4LDF/dDj5G/dqfdu/wBB+YrR8fkjwPqeDj5FH/j61zXwy8M6ZdaSNVurZZ7oSsq+Z8ypjHRemfc1tCMeXnkJt3sZMOkeKfiFMlxqEptrAncpdSsYH+wnVvqfzrqLnwNo+g+EdVMVuLi5FnKfPnAZgQhII7Lg+ldtWZ4kGfC+rD1s5v8A0A0Oq20logseNS6fe6DdJf6NcSo0VvbSswPzZlXOAMfMMjGPp1rvvCnxKtdV2Wmr7LS8PCydI5D/AOyn2PHv2rnpTi3D+tppT/qBWR4rsbdIrq9VMXD6xdxM2TyoYEDH4n863aVTSROx7lRWfoH/ACLum/8AXrF/6AK0K43oWFFFFIAooooAKKKKACiiigAooooAKQkKCWIAHJJpssghheRskIpY468V5He65r/xGvnsNLiNvYDG9Q2FA7GRu/f5R6dDjNaQpufoJux0PiL4p2mnXIt9JiS9ZW/eSlsR49FI6n36fWtDRPiTourbY7iQ2Fwf4Zz8hPs/T88VJ4e8B6b4etHdlF1eshDTyL0yOQo7D9f5V5q+h2k+k206hopF0hrtih+/Is2znPse2OgrWMactF94rtHqHj5g/gXUWUgqUQgjofnWqHwr/wCRPH/Xw/8ASuX0Vmb4OayCSQtzgAnoP3R/rXUfCv8A5E8f9fD/ANKUo8tNrzDdnZ1Fc28d3bS2867opUKOuSMqRgjI9qlrhfif4h1DRbOyg06fyPtXmeZIo+cBdvAPb7x96xhFylZDbsU/FNto+mXLWyapBBLJHbQpbuGYRJEwILMNxGRwM/nXN+LBnR5JVKtFPrN3LE6MGV0O3BBHat/QvhXDc2P2nWbyVp513qsDfczzkkg5P/1+tcx4x8Fv4UMLi7W4gnYhcrtYEeo6d+v6V103HmST1Jdz2LQP+Rd03/r1i/8AQBWhXkekfEnVNCit7LVrASwpEvlkqYpNmOD6MMdOBn1rutG8d6HrbJHDdiCdiAIbgbGJ9AehPsCa550pR1sUmjoqKKKyGFFFFABRRRQAUUUUARXN1BZ27z3U0cMKDLPIwUD8TXnviD4prvNp4cgM8rHaJ3Q4z/sp1J+v5Gs34krLf+ONP05p5FglSJQuSVQs7KWC9M4/lXfaB4R0rw4gNnBunxhriX5pD+PYewxW6jCCUpa3J1Z5vJc+OtEhfUbsXclvcKTKs2JFA/2lHKfp6e1SfC7XtO0a5v4dRuVtzdeV5bPwuV3Zyeg+8OtesXv/AB4z/wDXNv5V4x4J8KWviiz1UXEssMtssRidOQM785HcfKPStIzjOEuZW9BWsz2vcskW5GDKy5BByCK8g8uSDQbdJo3jf+wZlKupBH78Hoa1fg7cTSDVIWlcxIImSMsSqk784HbOB+Vdp4j0CPWdPuliSNb2S3MEczk4VSQSOO3FZr91PlY90eeaJ/yR3W/+vr/41XU/Cv8A5E8f9fD/ANK5hfhTrqwtEupWgiY5KCSTafw213fgzQbjw5oQsbqSKSTzWfdGTjBx6gelVVlHldnuwV7m/XmXxk+7o/8A22/9kr02uR8eeEbzxULH7HNBF9n8zd5pIzu24xgH+7WVFqM02N7HS6d/yDLX/rin8hXBfGH/AI8dM/66P/IVQHwz8SKABrEAA6ATS/4VHN8LNfuABPqlrIB0DyyHH5rWsIwjLm5hO7Re1C0E0Vw8kO+MeFkZWZMgOpJGD61zuqaZaaZ4r8PCyi8tLiG1uHXcT87Ocnn6Ct7xf4i1fRpbTw3ZpbSLJZxRN+63tIzZQqM8EHHp3rkNXs9bfW7G11jMV5IkccG4qAiFiq8J0AOeOta00+rEz3O81Sx04Zvby3tx/wBNZVX+ZqW2u7e8hEtrPFNGejxuGB/EV5xZ/B8k79Q1Xk/eWGL/ANmJ/pXMJ4b1C01V49IvWSb7dPZxsrmNiY1DZJHqDWCpQe0h3Z7pRXjuh+OvElpf6db3kq3EF2ybPPQElGbbkMMHqD1z0r2Ks503B6jTuFFFFQMKKKKAPKvHP/JUNI/7dv8A0aa9Vryrxz/yVDSP+3b/ANGmvVa2qfDH0JXUhvP+PKf/AK5t/KvKfhdqthpsWsC/vLe2MqxbPNkC7sb84z16j869ZlQSxPGcgMCpxXCH4Q6R/DfX4+rIf/ZaKcoqLjLqN3Mv4N/6/Vh/sQ/+z16lXJaDoei+BpLp21dFNwFDC6lRcbc9OnrVu48feG7bh9ViY/8ATNGf/wBBBoqXnNuKBaI6KiuNl+Kfh6P7jXUv+5Dj+ZFVW+Luij7tnqJ+qIP/AGep9lPsF0d5RXAf8Le0r/nwvvyT/wCKp6/F3Rj96y1EfREP/s9HsZ9g5kd5RXFxfFXw/J98XkX+/ED/ACJq/b/ELw1cEBdTVD6SRuv6kYpOnNdAujjPHcqQfE7S5ZXVI4/s7OzHAUCQkk1F4x1G01P4iaPNYXMVxEBAheJgwB81jjI+o/Oum1jw94b8Z6ot5/bYabyxGEt7iM8Ak9CCc80lp8KtJs7yC5S8vy8MiyKGZMEg5Gfl9q3jOCSvukTZncV5raL/AMVOn/YwXY/OFa9KrKl8OWL39vdxq0MkNy10RHjEkjLtJbPt6YrCEkrlNHjp/wCQh4S/694f/SiSvd68W1vSZNC8T+G9OmkWR4IYQXUcHNxIf617TWtd3sxRCiiiucoKpatq1pounyXl9KI4U/Nj2AHcmk1fV7TQ9Okvb+XZEnQd2PZQO5NeP6jPr/xE1TzbWzla2QlYkHEcQ92OBu9e/wDKtadPm1ewm7FfUfE/9u+NbPVbhFt4Ip4gB12xq+cn1PJPFd1qXxZ0m23Lp9vPeMOjH92h/E8/pWZpXwhY7X1jUMesVsP/AGZv8K7LTPBWg6Vg2+nQvIP+Wkw8xs+vzZx+GK1qSpadbEpM4Q+OvF+vEjRtP8qMnh4YDJj6s2V/QUv/AAh/jfW+dS1BoUPVJrokf98pkVu/ELXdX0i+0m20e7FsbourZjRgTlAPvKcdT0qto3iTxFpvjSHQfEE0F3544kjUDblSQRgDjjByP/rtN8vNFJfmHqVrT4OoMG81Vj6rDDj9ST/Kti3+FOgQ48w3k/8A10lA/wDQQKh+IfiLVNDv9Jj026MCXBfzB5aNuwVx94HHU9K7qs5VKlk29xpI5uL4e+GYfu6Wh/35Xb+bVaTwd4fj6aPZH/eiDfzrjfEHjnUtL+IBtEutumQSxLLH5aEbSFLHOM9z37UeO/G+p6P4mWz0258qCBEM6iNG3Mfmxkg4+XHSjkqNrXcLo7b/AIRXQf8AoC6d/wCAyf4Ux/CHh9+uj2I/3YVH8qvX+qWWl2f2q+uY4IOMO56n0HqfYVBpPiHS9cD/ANm3kc5T7yjIYD1wcHFZ3la49DOl8AeGpvvaVGP9yR1/kRVC4+Fnh6bPlrdQf9c5s/8AoQNbMvi3Q4FuGl1KBRbOI5c5yrHPGOpPyt09DT9T8UaPo7xJqF9HC8qhlUgk4PQkAcD3NUpVFtcNDjbv4PWzZ+x6rMnoJog/6giqH/CAeLdGGdJ1MMg6JDcNGT+Bwv616La67p2pSzQWF9DLNGm87PmCjsfccisXwZqc/wDYV5davrVrepFMSZ0PyxrgHBJA+uMd/wABaqVLaisjkz4m8d6B/wAhGzeeNerTW+5R/wADTA/M1p6d8X7STC6lp8sJ/vwOHH1wcEfrXW6Z4r0XWLr7NYX8cs3JCYZScdcZAz+FSal4a0jV8m+063ldur7dr/8AfQwf1pOUdpxsFn0Z5R478Q2mqeKLHUtJmEyQ28eCyEYdZHbBBwe4r0nwl4vtfFFn8uIb2MfvoCen+0vqv8u/bPP6p8I7Gbc+l3k1s39yUeYn0B4I/WuQu/CniTwjepfQxOfJO5bi1+dR9R1A9cjFaNU6kVFPVC1TPcaK5vwf4xtvFFlg7Yr6Jf3sOev+0vqv8vyJ6SuWUXF2ZZjXXhmz1O/W71bN60f+qik/1UQ9k6EnuWz+HAGvHGkSKkaqiKMBVGAB9KdRQ22AUVzv/CVZ8Qz6Z5VoghlEZMl0VkYbAxKpsOevr2NWIvFukzQ+ZHPMQfLKL9mk3OJM7Cq7ctna3QHoafJLsK5x/wAVIxNrHh+Muyb3ddynBGWTke9VPBwg0Tx1eWevK0uprkW907MxbjsOcllxjv1HfFd2niPRryWBVl8wyY2MYHwpJIAJIwpJU4BxnH0qtL4r0qRYJ7eJ7gvJCMm3dWCSbtrqCuW+6cY7itlOXLyWFbW5wHi3xDb+MtZ0eHTIp/NjkeMo64OSy4/Rcn0r2GsWLWdE+029xEgEt5gJOLVxuJJAVn28HKkYJzxSW/iuxunDQec9uYBMrCCXe4LBRtTZkjkcj39CaibckklsNHm8en/8JHeeM7pRuaIM0Z6niQsAPqsePxqkbCbUPAup67dkvM97EAx9FBXP5yAf8Br11dY0uLTYr6M/uLlgkflwMXkbn5dgG4ng8Y7Gqer+IbXTtMsJ7aG1mtr5wqNLL5UYG0uCTtP9306mtFVleyQrHD+KJWubHwlqd9G8+lLDGLgLyA3y7wfqBj8DUuiNZ6n8ToLrwxbmHT4YT9oKR7E+6w+72ydox6jPvXZr4m0sW0UN4EDSIuYreJ548OSEAYJg7tpAGOTxT7XxFoVusUVq3lJIEfEds6ou9igLELhcspHOOaXO7WsFjivBuiWGseL/ABGdQt0uFhuH2o/K5aR8nHrx+tRajNp+lfFO9m8S24ks5IgYTJF5iD5VCnb3AAYdOtd1H4p0RR5kcjqrliXFrIAQpAZidv3QWALHjPfrRda7oU5f7Vtl+zvgF7Zmyd4jyny/N85CkrnBo55c12n2CxxvgR7WTxjrz2EJgtXgZooyu3ClgRx2HcCs/wALGwb4Z6xHqcssVtJdopeJdzKfkwcdwDgkegNd5feLdLsrGW7t43mn2OxjELq3ytsIc7fk+YEfN3FOHifSbdJorkLFiWSNlihd1wshiy2EwMkY9Oep60Ob7dvwCxx3grU/s/iu00q1ks9UtRCwW7jtPKkhXBOCSAeoAOc/eHOeK9SrBtdd0C12i1CwGVirBLVkKkPs/efL8nzcfNikufGelwW8kkRuJmTGFW3kG4eYIyQSvIDHBxn061E7zeiGtDforHk8VaTE0wkuWQRBss0LhWKkBgpxhiCQCBk5rRs7uK+tlnh8zY2ceZGyHg46MAazaa3GZ194W028vFvY4ja3yHct1bHY4Pv2b/gQNaSrchQGliZgOT5ZGf1qaii7YBRRRSAyhoCLqFxdRX15ELiQSywoy+WxChehXPRR3qheeEkW2t/7OlZbi2SCKNpHxhYt4BBA4bDsCSCPaukoquZhY5nTPBVpafZJrh2e6gA3lQCrMGZgckFuC3YjOBnNXIfC1jA1oUef/RY4Io8sORFu254/2zn8K2qKHOT6isc+vgvT0uYJ1kuN0DKyglTyrs45K5HLHgEA/UZp0vhCwltbeAyXAW3t47dDlT8qMGGQQQTkDORj2reoo55dx2MWTwrYS6Nb6YxkMNvIZYmO1mVst2IKn7xHINS3Hh+3mtLGCOe4t/sLboZIWAYHaV5yCOQx7Vq0UczCxjjw3bGXzZri5mlLQsXkZcsYmZlzgDuxz7YqlH4NhS+cm4m+xmOIeSGHzlZZJDv46ZcYxg8Guloo5mFjAm8G6bPFaRv5pFsrKpO0llZtxByD37jB9+aWPwdpsU00ieavmSrLgbRtIlEuAcZILKOpPHAxW9RRzy7isYFz4OsLgTDzrqPz/MEvluBvDuZCDx0DEkY+hzUh8KWDGcl5/wB+zM3zDvN5xxx/eP5Vt0Ucz7hYwJPBumy3oum83zPNaRs7Tu3Pv28jgbiemDgkZp0nhGxkt1i8y5UKjIrK4yN0olz06hlH4Vu0Uc8u47GGfCVkTJma6Kt5mxN42xGQ5cqMdz2ORyRjBxV7SNJt9FsRa2u7y97OSQByTk8KAB9AAKvUUnJsAooopAf/2QAAAAhAAQgkAAAAGAAAAAIQwNsBAAAAAwAAAAAAAAAAAAAAAAAAABtAAABAAAAANAAAAAEAAAACAAAAAAAAvwAAAL8AACpDAAAAQwMAAAAAAACAAAAAgP7/o0IAAACAAAAAgP7/c0IhAAAACAAAAGIAAAAMAAAAAQAAABUAAAAMAAAABAAAABUAAAAMAAAABAAAAFEAAAB4qgAAAAAAAAAAAABRAAAAPAAAAAAAAAAAAAAAAAAAAAAAAACqAAAAgAAAAFAAAAAoAAAAeAAAAACqAAAAAAAAIADMAFIAAAA9AAAAKAAAAKoAAACAAAAAAQAQAAAAAAAAAAAAAAAAAAAAAAAAAAAAAAAAAP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cc/9//3/fe/9//3/ee/9//3//f/9//3//f/9//3//f/9//nv/f7x3/3/+f/9//3//f/9/3nv/f/9//n//f/9/3Xv+f/9/3Xv/f/9//3//f713/3//f997/3//f/9//3//f957/3//f/9/3nv/f/9//3/ee/9/3nvee/9//3//f/9//3+9d/9//3//f/9//nv/f/9//3/dd/9//3//f957/3//f/57/3//f913/3//f/9//3//f/9//3//f/9/3nv/f/57/3/dd/57/3//f/9//3//f/9//3//f7x3/3//f/9//n//f/9//n//f/9//3//f/9//3//f/9/vXf/f/9//n/+f/9//3//f/9//3//f/9//3//f/9//3//f/9//3//f/9//3//f/9//3//f/9//3//f/9//3//f/9//3//f/9//3/fe/9//3//f/9//3//f/9//3//f/9//3/fe/9//3//f/9//3//f/9//nv/f913/nv/f/9//Xv/f/17/Xv/f/9//nvde/9/vHf+f/9//3/+e/9//3//f/9//3/ee/9//3//f/9//3//f/9//3//f/9//3//f/9//3//f/9//3//f99//3/ee/9//3//f/9//3//f/9//3++d/9//3//f/9//n//f/57/3/ee/9//3//f/573Xv/f/9//3//f/5//3//f7xz/3//f913/3/+e/9//nv/f/9//nv/f/9//3/de/9//n//f/9//3//f/9//3//f/9/3nv/f/9/3nv/f/9//3//f/9//3//f/9/3nv/f/9//3//f/9/3Xv/f/5//3//f/9//3//f/9//3//f/9//3//f/9//3//f/9//3//f/9//3//f/9//3//f/9//3//f/9//3//f/9//3//f/9//3//f/9/3nvee/9//3/ed/9/3nf/f/97/3v/f/9//3//f/9//3//f/17/3//f/17/3//f/9//3//f/9//3//f7x3/nv/f713nHP/f/9//3//f713/3//f/9//3//f/9//3//f/9//3//f713/3//f/9//3//f/9/vnf/f/9/3nv/f/9//3/fe/9//3//f753/3/ed/9//nv+e/9//3//f/9//3/dd/9//3//f/9//n/+f/9//3//f/9//nv+e957/3//f/9//3//f/9//3//e/9//3//f/9//3/ee/9/3Xf+e/5//3//f713/3//f713/3//f/9/33v/f/9//3//f/9//3//f/9/3nvde/9//3//f/9//3//f/9//3//f/9//3//f/9//3//f/9//3//f/9//3//f/9//3//f/9//3//f/9//3//f997/3/fe/9//3//f/9//3/fe/9//3//f3xvU0rPNVNKnXP/f/9//3//e/97/3//f/9//3v/f/9//3//f/57/3+9d/9/vXf/f9573nf/f/9//3//f/9//3//f/9/33v/f/9//3/fe/9//3//f/9//3//f/9//3//f/9//3/fe/9//3/fe/9//3//f/9//3/fe/9//3+uNf9//3//f/9//3//f/9//3//e/9//3v/f/9//3//f953/3//f/9//3//f/9//3/ee/9//3//f/9//3//f/9//3//f997/3//f/9//3//f/9//3/fe/9//3//f/9/3nv/f/9/3nv/f/9//3//f/9//3//f/9//3//f/9/3nv/f/9//3/ee957/3//f/9//3//f/9//3//f/9//3//f/9//3//f/9//3//f/9//3//f/9//3//f/9//3//f/9//3//f/97/3//f997v3f/f/9/33f/f/9/33sSQo0xvnNNKXVO/3u/d/9//3//f997v3f/f/9/33v/f/9//3//f/9//3//e/9//3v/f/9/33v/f793v3f/f/9//3+/d/9//3+ec/9//3//e/9//3v/f997/3/fe997/3//e/9//3/fe/9//3//f/9/33vfe997/3/fe793ZQz/f/9/33f/f997vnP/f993/3//f/9//3//e/97v3f/f/9/33v/f/9/33v/f753/3//f953/3v/e/9/vnf/f/9//3//f993/3//f/9/vnf/f55znXP/f793/3+/d/9//3+/d/9//3+ec99/33v/f797/3//f99//3//f/9//3//f/9//3//f/9//3//f/9//3//f/9//3//f/9//3//f/9//3//f/9//3//f/9//3//f/9//3//f/9//3//f/9/nnNMKW0tbCltLXRKW2dMKd9733sJIb93nnMzRq81VUqQMf9/FEJNJSwh33ffd44tv3Pfe44xnnNTRpVO33u3VhNC/39MKUwpE0KwNd97LCX/f/9/M0aXUp5zrzUsJZVO0Dnfe/9//387Z9A5CiF1Tt97/3//f997bS1tLUwpbS0SQhpjbS3/exlfM0L/f5ZS8T3/f8gYEkJsKfE9/3+3UlRG/3//f3VKLCWwNVxn/3+WUq8xKyVda/9/Ch3fe/9/TCmec/97bS2OMRpfjjH/e20tfWtUSrdW/38SPtha/3+wNdla/3szQo8xbS3/f/la0Tn/f/pesDXfezRG0DVdazxnTCnQOVRK33v/fyspKiXPOd97/3//f/9//3//f/9//3//f/9//3//f/9//3//f/9//3//f/9//3//f/9//3//f/9//3//f/9//3//f/9//3//f55zyRi3Vvle+V4bY55zyBj/f997yBiec44x0DkbYw0h0zn8Xg0hv3fbWvQ933uIEN97/3vJGJ9z8j0TQv9/VkqxNXdOkDH/fxRCsTW/d6kYn3PfexRC0jnaWk4p33uPMdA5/3/fe55vji11Tr93EkJ9b/9/33sbY8gYt1Y7Z9laO2eeb+kc/3/YWgod/3+WUq4xn3OnFJZSO2ewNbhWjzFWSv9/+lotJV5r2lo1Rl5riBBeaxxjFEL/f2cMn3P/f+ocXGvROfI9PGdtKSwl/3+HEH1r8Tk0Rv9/TSmXUv9/DCHaWrE1kDG/d/M9HGd3Tk4p/3/aWgwh/38tJfM933+IFJdSPGsLJfpe0Dn5Xt97rzlUTv9//3//f513/3//f/9//3//f/9//3//f/9//3//f/9//3//f/9//3//f/9//3//f/9//3//f/9//3//f/9//3+ec8kYv3f/f/9/33ueb+kc33u/d+kY33fqHPle/394TpExmlYNIXAxsTWxNd97qRTfe99/6hx/bxRCVkrfe3dOsTX/f+scsTWxNS0l/3/rHJ9z/38VRtM9n3cNJbE5sDWvNf9//3//f8gYTCmOMdA5+l7/f/9/fm/JGN97/3//f997G2PpHP9/2FpuLd97dk5tLd97yBj/f/9/TSl2TldKkjX/f5lS7ByQMZExsjXbWuwcsTWQMbE133vLHJ9z/3+oFH5vbi01Rv9/uFZOKf9/hwyfc/I9NEb/f48xd07/fy0l+2ItKW8tby3zPXdOuVZvLd97/F5PKd9/Lin8XhtjCyH/f/9/EkLyQf9/jjEKIacY+F7/f/9//3//f/9//3//f/9//3//f/9//3//f/9//3//f/9//3//f/9//3//f/9//3//f/9//3//f/9//3//f/9/XmsMIU4pLSXrHBxjXmupFH9vv3eIEL93kDEUQv9/0znTPZhSby3/f5dSjzG/d6gUfm+/e6kUv3cVQrI1/38UQo8x/38bY/9/EkKvMd97yRj8Yv9/8z3TPb93Xmv/f/NB0T3ff/9//38KIXRO/3/oHDtn/3//f15rqhguKS4pDCXZXn5vhxTfe9hahxT/fxJC0Tm/e4cQXW//f+og2l72QVEtv3c9Z6kU/3/+Yg8lH2fMGP9/2FbqIP9/ihQ/a/9/hxB9b7A1NUr/fxRCTin/f8kYPGfRORNC33tNLRNC/3/qHJdS0T1USv9/jzF3UrlW6hz/f5hS7CD/fy8pulZ/c+ocPGf/fywpdk5uMc85O2sZY/9//3/ee/9//3//f/9//3//f/9//3//f/9//3//f/9//3//f/9//3//f/9//3//f/9//3//f/9//3//f/9//3//fz1nyhjaWjxjXmufc11nqRSxNU4pDCH/f/paDCHKGE4pkDHff48xLCXqIBpn33vHGI4xTSkLId9/8z1PKXAxCyGWTt97KyUJHQkhdEq/d4cQTSlOLTVKsTn/f8kYCyXpHFRK/3//f/9/tlaNMaYU8D2/e/9//3+fc6oYHWM+Z11rn3fZWgshjzXJGPE9CiFMKVVKn3PJHE0t6RxNKb939kHNHMoYPGtMKQslzBzcWt9/kTXIGColGWP/f6oYcC0tJS0p/3+4VuocCyFOLW4t/39ECDtnNEYsJU0phhQSQukcCiH/f/le6RwKIUwp/39USk0p6hwMIfM9ulaqFMscfm9VTgsh6iBuMb97GWMJISolSyk5Z957/3//f/9//3//f/9//3//f/9//3//f/9//3//f/9//3//f/9//3//f/9//3//f/9//3//f/9//3//f/9//3+ebwodPGdda79zv3f/f793/3+eb/97/3//f55v/3//f/9//3//fztn/3//f75333v/f31z33v/f/NBFEK/d55v/3//f/9/33u9d/9//3/fe/9/33v6Yl1r/3//f997v3f/f/9//3+9d/9/3nvee713/3//f/9/XW/KHBxjf3Ndb55z/3//f753nXP/f753nnP/f/9/nnP/f793/3//f797/398b7x3/3/ed/9//3//f/9/e2//f/5/3ne/d/9/fnPfe/9//3+fc7972VrqIP9/tlb/f997v3vfe/9/33vfe31v/3//f997/3++d/9//3/fe/9/v3ffe/9/LSUcY793/388a793/3//f/9//3//f753/3//f/5//3/+f/9//3//f/9//3//f/9//3//f/9//3//f/9//3//f/9//3//f/9//3//f/9//3//f/9//3//f/9/fGsrJSohKyXHFDNGnW//f993/3v/f/9//3//f997/3//f/9//3//f99733v/f/9//3//f/9//39USvI9/3//f/9/33f/f/9//3//f753/3++d/9/8T1UTr57/3//f/9//3//f/9//3//f/9//3//f913/3//f1xrLCUsJeocKyWuNf9//3//f/9/fW//f/9//3//f/9//3//f997/3//f/9//3/+f/5//n//f/9//3+9d/1//X/bd/5//3++d/9//3+/d/9//3//f/hebC3/f+gc+F7/f/9/33v/f/9//3//f/9//3//f/9//3/fe/9//3//e/9//3//f/pe2Vr/f/9//3//f/9//3//f99//3++d/9//3//f/9//3//f/9//3//f/9//3//f/9//3//f/9//3//f/9//3//f/9//3//f/9//3//f/9//3//f/9//3//e/9/vnf/e/9/vXP/f/9//3//f/9//3//e/9//3//f/9//3/fe953/3//e/9//3//f957/3//e/9//399b/9/33v/f/9//3//f/9//3//f/9//3//f/9/3nv/f/9//3//f/9//3++d/9//3//f/57/3//f/9//3//e/9/33v/f/9//3//f/9/nG//f/9//3//f/9//3//e/9//3//f/9//3/ee/5//X/ad/5//3//f/9//3/9f/1//X/+f957/3//f/9//3//f997/3/fe/9/33v/f957/3//f/9//3//f/9//3//f/9//3//f/9//3/ee/9/3nv/f/9//3//f/9//3/fe/9/33udc/9//3//f/9//3//f/9//3//f/9//3//f/9//3//f/9//3//f/9//3//f/9//3//f/9//3//f/9//3//f/9//3//f/9//3//f/9//3//f/9//3//f/9//3/ee/9//3/ee/9//3//f/9/3Xf/f/9//3//f/9//3//f957/3//f/9//3//f953/3/fe/9/3nf/f/9//3//e/9//3//f5xz/3//f/5//n/de/9//3//f/9//3//f/9//3//f/57/3/+e/9//3//f/9//3//f/9//3//f/9//3//f753vnf/f/9//3//f997/3//f/9//3v/f9t3/n+7c/9//3+9d/9//n/cd/9//3//f/9//3//f793/3//f/9//3//f/9/vnf/f/9/vHf/f753/3//f/9//3//f/9//3/ee/9//3/+e/9/3Xv/f/9/vHP/f/9//3/ff/9//3//f/9//3//f/9//3/ee/9//3//f/9//3//f/9//3//f/9//3//f/9//3//f/9//3//f/9//3//f/9//3//f/9//3//f/9//3//f957/3/+e/9//n//f/9//3//f/9//3//f913/3//f/9//3/+e/57vXP/f997/3v/f/9//3//f/9//3//e/9/33u+d/9//3//f/9//3//e/9//3//f5tz/3/+f/9//n/de/9//3//f/9//3//f913/3/+e/9//3v/f/9//3/fe/9//3//f/9//3//f/9/33v/f/9//3+dc/9//3//f/9//3+ec/9//3//f/97/3//e/9//3//f/9//3/fe/9//3/fe/97/3/fe/9//3/ee/9//3//f/9/nXP/f/9//3//f/9//3v/f/9//3//f/9//3//f917/3//f/9//3//f917/3/+f/9//3/ee957/3//f/9/3nv/f/9//3//f/9//3//f/9//3//f/9//3//f/9//3//f/9//3//f/9//3//f/9//3//f/9//3//f/9//3//f/9//3//f/9//3//f/9//3//f/5//3/de/9//3//f/57/3/+f/9//3//f/9/GV9bZxpjnm//f/9/v3caY1tnOmP3Wv9//398a/E5sDU0Rn5v/3//f/9//3//f/5//3/+f/9//39caztnGmP5Xv9//3//f51zOmcZY/9/vXP/f/9/2FpbZ/havnf/f/9/33vfe993EkISQq8x2Fr/f/9//3//f/9//3/ZWhpjO2f/e/9//3//e/9/33v/f/9/uVbSOdM92lr/f51zG2P7Ylxr/3//f997Gl/6Xhpj33v/f913/3+XUjRG8j3ROXZOnnP/f/9//3//f/9//3//f/9//n//f/5//3/de/9//3//f/9//3//f/9//3//f/9//3//f/9//3//f/9//3//f/9//3//f/9//3//f/9//3//f/9/33v/f/9//3//f/9//3//f/5//3//f/9//3//f/9//3//f/9//3//f/9//3//f/9//3//f/9//3//f/9//3+dc+kcqBTJFLhS/3v/e48xCh3pHOkcEUL/f881yRioFE4pqhipFJhS33v/f/9//3//f/5//3//f/9/NEbrHMkY6hz/e/9//39URgkdyBh1Tv9//3/fe6gUCh3pHFNG/3//f9938j0LIeoYLCGoFOocCyG4Vv9//3//f39vqRTKGAsdXWf/f/97/3//f/9/n3MuJcsYDSHtHOscbS1VSuwcqhQUQv97/3+db+oYqhTKGH1v3nfWVm4tyhgtJcoU6xgMIagUXWvfe/9//3//f/9//3//f/9//3//f/9//3//f/9//3//f/9//3//f/9//3//f/9//3//f/9//3//f/9//3//f/9//3//f/9//3/fe/9//3/fe/9/3nv/f/9//3//f/9//3//f/9//3//f/9//3//f/9//3//f/9//3//f/9//3//f/9//3//f/9//3//f/9/fW8LIQwdLSGZTv9/XmcMHcoYyRhuMd9/U0rIGOkc6xyqFC4lzBguJX9v/3//f/9//3//f/9//3//f/peyxjrHOoc33v/f/9/TSXrHOocsDX/f/9/XmvKGAshCh07Z/9//38UQi0lqhQNIQwhyxhvLagQTikbY/9//3ufc8oYLSXKGJ9v/3//f/97/3//f/M9DSEuJasULyXrHAshCyEPJe4g0jn/f/9/fW/LGO0c7Bw8Z/97vXNFBA0dqxSyNS4lqhRvLeoc/3//f/9//3//f/9//3//f/9//3//f/9//3//f/9//3//f/9//3//f/9//3//f/9//3//f/9//3//f/9//3//f/9//3//f/9//3/fe/9//3++d/9//3/ee/9//3//f/9//3//f/9//3//f/9//3//f/9//3//f/9//3//f/9//3//f/9//3//f/9//3//f35v6xzsHA0du1L/ew4dyxQuJQwhfm//f/9/0TluKVZK0znNGO4gqxRXSv9//3//f/9//3//f/9//39ea6oU7BzLGD1n/3+/d8oUyxgNIaoU33v/e9tayxgMHckU33vfe15ryhjKFMsYFkL8Xh5jLSEMHcoY6xz/f993n2/qGAwdqBB/b/9//3//f/9/33eoEIgQiRCRMftev3OXUgsdzRgQIdM5/3//e55vzBjuHMwYXmv/f/9/LiU/Z/9//3//f4kQyxjqGF1r/3//f/9//3//f/9//3//f/9//3//f/9//3//f/9//3//f/9//3//f/9//3//f/9//3//f/9//3//f997/3//f/9//3//f99//3+/d/9//3/fe/9//3//f/9//3//f/9//3//f/9//3//f/9//3//f/9//3//f/9//3//f/9//3//f/9//3//f/9//3+fcwwdqxAOHd1Wm04PHe0c7Bw1Rp9z/3//f/9/l1L/f19rjBQPITApkjX/f/9//3//f/9//3//f/9/v3eqFE8lyxSZUv9//FrsHO0c7ByrFP1e/383Rg4hzBjrGN97/381Ruwc7BxxLX9v/3+/d/xeDSHrHMoYv3P/f59zyBTrHMsYn2//e/9//3/9dxhfLCUMIewcn2//f/9//380Qu8crhg2Rv9/33ueb+4czhjtHF1n/3//e/97/3+fc9xaUClPJU4pqRT/f/97/3//f/9//3//f/9//3//f/9//3//f/9//3//f/9//3//f/9//3//f/9//3//f/9//3//f/9//3//f/9//3//f99//3+eczNKv3vff/9/v3f/f/9/33v/f/9//3//f/9//3//f/9//3//f/9//3//f/9//3//f/9//3//f/9//3//f/9//3//f/9/v3PsGO0cDxlaRu8YiwxQJS4h/3//f/9//3//f/97/39/b60Y7yDuILM5/3//f/9//3//f/9//3//f/9/DSEuJewcFUL/f3AtDiENIcwY7RzUOf9/1DkvJcwYTSX/f/9/0jUNIS4hTyn/f59z/3/fdwwd7BzJFF1n33tda+oY7BwuJfxe/3//f/9//n/VVuoc6xiJEP9//3u/c/97mFIQIc4Y0zX/f/9/fWvNGO8c7RwbY/9//3//e7Q17RjMGA0dDR2pFJdS/3//f/9//3//f/9//3//f/9//3//f/9//3//f/9//3//f/9//3//f/9//3//f/9//3//f/9//3//f/9//3//f99733u2Vhlj33v/fwoh0Dlca/9/nnPff/9//3//f/9//3//f/9//3//f/9//3//f/9//3//f/9//3//f/9//3//f/9//3//f/9//3//f15ryxgvIe4YEB3uFDAh7hg2Qp9z/3//f/9//3v/f/9/X2vuHM4czRyyOf9//3//f/5//3//f/9//3//f28tDB3sHPQ9/3/MGA0hkjHuHFApzRj/f3EtMCXMGLE1/3//fzVG6xwNIQ0d/3//f/9/f2upEOsc6hg8Z/9/f2/sHA4hzRj1Pb93/3//f/9/91rJFC4lLyVfa/9//3//f/M97xwyJdM133f/f3xr7hzPHO0cPGf/f953sjWsFA4hqhBOJTZGfmv/f997/3//f/9//3//f/9//3//f/9//3//f/9//3//f/9//3//f/9//3//f/9//3//f/9//3//f/9//3//f/9/fXMyRgkhnXPee/9//3//fywpyRwrJdhe/3+/d/9//3//f957/3//f/9//3//f/9//3//f/9//3//f/9//3//f/9//3//f/9//3//f/9//39+a6oQDh2sEBAd7xQQHc0UDSGIEF1vv3f/f/9//3//e793ixTuIO0ckTX/f/9//n/+f/5//3//f/9//38UPsoUDB1wLT5nzBjtHHlO9j0OHawUP2cPIc0YDR00Qv9/33dea+sYDB3sHHhKn3O/dy4lDB0sIQsd/3//f59zrBTPGK4UECF4Svpa91r/e993qhTNFM4Y9j2/d/9/nW9NJa0UMSXzOf9//3udb80YzhjMFH5v/3/dd4gMMCXMGPxe/3v/f59z/3//f/9//3//f/9//3//f/9//3//f/9//3//f/9//3//f/9//3//f/9//3//f/9//3//f/9/v3v/f/9/+V4rJYUQjjVca/9//3//f/9//3//f7A5yRjqIOkcdk48a/9//3//f/9//3//f/9//3//f/9//3//f/9//3//f/9//3//f/9//3//f/9//3/fe/9/v3frHMwYLyE4Qn9r3FIOHQ0hDCHqHP9//3//f/9//3+fc6wYDyXNHNI5/3//f/9//n//f/9//3//f/9/mE4MIQwd7Rw2Qi8lzBhfa/xa7BjsGNxazRisFA4h2Vb/f/9//3+PLesYTiWqFMsY6xwMIQsd6RjYVv97/3/fdygEMSUyJVIpzRgsIckUnm//f3EtzRhSKa0UDR3rHOkYyRQxKawQ8zn/f953nW/MGA4d7Bw8Y/9//38MIcwYDR2SMZlS0jUMHbdS/3//f/9//3//f/9//3//f/9//3//f/9//3//f/9//3//f/9//3//f/9//3//f/9//3//f997dk4sJagYCyXQOTpn/3//f/9//3//f/9//3+/e/I9iBANJS8laRCRLV5n33f/e/9//3//f/9//3//f/5//n/+f/9//3//f/9//3//f/9//3//f/9//3//f59z6xzrGMsY2lb/e/9/uVLrGKgQKyE7Y/9//3v/f/9/f2/tHKwU7RzTOf9//3/+f/5//n//f/9//3/fd11n6xjMFDAlMCUOHe0Y33f/e8kULCFwKcwUECHNGH5rvnP/f/9/fm+wMagQDCHqGAsd6hgrIVNG33f/f/97fmsNHQ4hihBfa8sY7BzLGD1j/38/Zy8lzRgvJcwYyhQLHfI5DCENIdE1/3//f59zyxjsHKkUfWv/f993l1LrHA4drRQPIS8lqhTzOb9z/3//f/9//3//f/5//n/+f/9//3//f/9//3/+f/5//X//f/9//3//f/9/33v/fz5nsjmKFA4lzBzsIE0tfm//f/9//3//f/5//n//f/9//39/cxVGqxRpDFAl7RyrEHApmErfd/9//3//f/9//3//f/9//3//f/9//3//f/9//3/+f/9//3//f/9//39+b+scDCEuJbpW/3//f7pSDB2PLYYI2Vb/f/9//3//f39vDiHuHC8l0jX/f/9//3/+f/9//3//f/9//3+/c+sY7RjvHA8d7hzUOf9//3uvMekULSHMFBAhrBT/e/9//3++c/9//3/6XtA1biluKRNCGmP/f/9//3//f55zVkoTQnZK/39ea1ZKbik9Z/9//39eZ1ZKLSEuJVZKfm88Z3ZKdk76Xv9//3+fcxRCuFZVSr93/3//f/9/+lr0PQ8hLyWzNXdOn3P/f997/3//f/9//n//f/9//3//f/9//3/+f917/n/+f/9//nv/f/9//3+/d/xeUCmKFA4lUC1qEA4lTy3/f/9//3//f/9//3/+f/9//3//f997/3+fd9M5DSHtHC8l7BjLFOwYyhTzOX9vv3f/e/9//3//f997/3//f/9//3//f/9//3/+f/9//n//f/9/v3epFO4g7yBbTr93n3MQIc0Y7BjqGPpa/3/+d/9//3+fc4oUrBTtHNI5/3//f/9//3//f/9//3//f/9733epFC8hzRjuHKsU/Fq/c/9/tlLpGMoU7RjPGA8hv3P/f/9//3//f/9//3/fe/9/33u/d/9//3//e713/3//e/9/33v/e997/3/fd/9//3//f/9//3//f/97v3f/f/9//3/fd/9733v/f/9//3//fxtj33ufc/9//3//e/9//3//f/9//3/ff/9//3//f/9//3//f/9//3//f95/3n//f/9//3//f957/3//f/9/33eebxM+yxirFO0czBgOIawYLykNJd9//3//f997/3//f/9//3/+f/9//3/fe/9//3+fc7I1yxhpDE8pLiGqEHAp7BjMGHAtmE5ea/97/3//f/9//3//f/9//3//f/5//3/+f/9//n/ed55vqhQPIa4U8SDxINAcESWsFA0hCx3/e993/3//f/97n3PsHA4hLiWQMf9//3//f/9//3//f/9//3//f/9/LSEOIc0Y7hwOId97/3//f31rCh0LHS8l7hwvJf9//3//f/9//3//f/9//3//f/9//3//f/9//3//f/9//3//f/9//3//f/9//3//f/9//3//f913/nv/f/9//3v/f/97/3//f/9//3//f793CyELISsl33v/f/9//3//f99//3//f/9//3//f/9//3//f/9//3/ff/9//3//f/9/33/ff/9//3//f/9/XWuWTpAt7BwNHQ4hDiEvJVApzBjMHFAt/3+/e/9/33//f/9//3//f/9/3nvee/9//3//f/9//3//f9I5LiXrGIkQLiHMGO0YrBStFKwU7hxwKVdKXmf/f793/3//f/9//3//f/9//Xv9e/5//3//e8oYDiHNGBEhjhSuFM4YMCXLGLhS/3//f/57/3//f59zqhTLGA0h8z3/f/9//3//f/9//3//f/9//3//f9E5LSHsHO0cTynfe/9//3v/e20tqBDLGO0cV0r/f/9//3/fe/9//3//f/9//3//f/9//3//f/9//n/de/5//Xvcd/5//n//f9173Xv+f/9//n//f/5//n/+f/9//3/+e/9/33v/f/9//3/5XislZQwKIZZS33v/f/9//3//f/9//X/+f/5//3/+f/9//3//f/9//3//f/9/33/ff/9//3//f39vFUIuIcsUDR3MGKsQ7hwwJawUzBgOIe0gkTXff99//3/ff/9//3//f/9//3//f/9//3//f/9//3/fe/9//3+fc9I5DSEuIcsULyHuHBEhEB0QIc4YzRjNGA4hTyV3Tn5r/3//f9973nf/f/9//nv+f/97fGvpGKkQihCrFA8hrBRxMbI1n3P/f/9/33v/f/9//39dawshiBDKGI8x/3//f/9//3//f/9//3//f/9/33sTQqkUyhgtJTVG/3//f/9//39SRgshqRTLGBVG33v/f/9//3//f/9//3//f/9//3//f/9//3//f/9//3//f/9//3//f917/3//f/9//3/ce/17/3//f/5//3/+f/9//n//f/57/3//f/9/fG/oHEsppxTfe/9//3//f957/X/+f/5//n//f/5//3//f/9//3//f/9//3//f/9//38dZxVGTyntHA4d7hwPHe8cDx0xJQ8dzBQOIe0c7RxPKb9333v/f/9//3//f/9//3//f/9//3//f/9//3//f/9//3//f/97/3+/d7E1yxhPJe0czRjOFO8YzxjvGM4Y7xjNGO0c7BjKGAwdEz48Z/9//3//f/9//3vec/9//3f/f/9//3/fe/9/vnP/f/9//3/fe/9//3/+e957/3/ff/9//3//f/9//3//f/9//3//f/9//3//f/9//3//f99//3/fe/9//3//f/57/nv/f/9/v3v/f/9//n/de/9//3//f99//3//f/9//3//f/9//3/de9573nv/f/9//3/ff/9//3/ee/9//3//f/9/3nv/f/9//3/+f/5//n//f/9//3//f/9/Omt0Uvhi/3//f/9/33v/f/5//n/9f/9//3//f95733v/f/9//3//f59zulaxMewcDSHsGKoUzRjvHBEh8BjwGBEd7xisEA4dDh3LFLIxv3f/f99//3//f/9/vXf/f/9//3//f/9//3//f/9//3//f/9//3//f/97/3+/d/Q9qxQOIe4cECEQHREd8BwRHe8c7xzuGC8h7BjrHOsc6xjrGLExmE7fc/93/3//e/97/3f/f/97/3//f/9//3//f997/3/ee/9//n//f/9//3//f99//3//f/9//3//f/9//3//f/9//3//f/9//3//f/9//3//f/57/3/+f/9//3//f/9//3//f/9//3//f/9//3//f/9//3//f/9//3//f/9//3//f/9/33//f/9//3/fe/9//3//f/9//3//f/9//3//f/9//n/+f/9//nv/f/9//3//f/9//3//f/9//3//f/9//3//f/9//3//f/9//3//f/9//388YzVCTiUNHewYDR0NHesYDSEvJe4c7xjwGBId8RjwGM4UMCENHcsY0jV/b/9//3//f/9//3//f/9//3//f/9//3//f/9//3//f/9//3//f/9//n//f/9//3+/dxVCqxQOIawUDx0PGRAd7xjOFM4UDx3MFOwY7BwNHewc7RzNGO0YyxQtIfI1+lq/c/9//3//f/9//3//f/9//3//f/9//3//f/9//3//f/9//3//f/9//3//f/9//3//f/9//3//f/9//3//f/9//3//f/5//n/+f/5//n//f/9//3//f/9//3//f/9//3//f/9//3//f/9//3//f/9//3//f/9//3//f/9//3//f/9//3//f/9//3//f/9//3//f/9//3//f/5//3//f/9//3//f/9//3//f/9//3//f/9//3//f/9//3//f/9//3//f35rVUaQLesYDB3sGMsUyxANGQ0Z7BgLHeoYDR3uGO8Y8BjQGBEd7xgPHewYLSFuKb9z/3/fe/9//3//f/9//3//f/9//3//f/9//3//f/9//3//f/9//3//f/9//3//f/9//3+fczZKzBguIewU7RjNFBAdUinvHJMtLiHsGOsYyxTtHA4dMCEPIQ8dDh0uIewc7BgtIRM+uFLfe/97/3//f/9//3//f/9//3//f/9//3//f/9//3/fe/9//3//f/9//3//f/9//3//f/9//3//f/9//3//f/5//3/+f/9//n//f/9//3//f/9//3//f/9//3//f/9//3//f/9//3//f/9//3//f/9//3//f/9//3//f/9//3//f/9//3//f/9//3//f/9//3//f/9//3//f/9//3//f/9//3//f/9//3v/f/9//3//f79zHWNXSk8pyxSqEA4dcCXsGAwZLiEuIS4hDRkNGQwZqBAsIfQ9DyERIfEcEiHwGBAd7RgLHU0l/3//e997/3//f/9//3//f/9//3//f/9//3//f/9//3//f/9//3//f/9//3//f/9//3//f99//3+/dzVG6xypEC4hLyGsEO4YzRR/a993PGMTPk4p7BztGM0YzhjuHM0YrBTOGO8c7xzvHO8gjBQPIbI1mFIcY793/3//f/97/3//f/9//3//f/9//3//e/9//3//f/9//3//f/9//3//f/9//3/+f/9//nv+f/5//3/+f/9//n//f/5//3//f/9//3//f/9//3//f/9/33v/f99//3//f/9//3//f/9//3//f/9//3//f/5//3//f/9//3//f/9//3//f/9//3v/f/9//3//f/9//3//f997/3//f/9/n3PZWrA1Cx0NHQ4d7RgOHS8hLyHtFKsQLh0NGewU7BTKEOsUbyU0Pn1r33e/dw4drRDOFO8Y7hjtGMoUji3/f71z/3//e/9//3//f/9//3//f/9//3//f/9//3//f/9//3//f/9//3//f/9//3/ee/9//3/fe/9//3/fe3VKKx3KFA0dDyHuGMwU33f/f/9//3/fd39vmVKzNe4c7RztHA8hDyHwHK8Y0BjQHPEg7xzuHMwY7BwMIW4trzG4Vhtfv3P/e/9//3//f997/3//f/9//3//f/9//3//f/9//3//f/9//3//f/9//3//f/9//3//f/9//3//f/9//3//f/9//3//f/9//3//f/9//3//f/9//3//f/9//3/+f917/n/+f/9//3//f/9//3//f/9//3//f/9//3//f/9//3//f/9//3/fe793Xmu4UhRCby3rHOsc6xwsJS0lzBjtGA4d7RjtGMwUDh0vIQ0dyxQMGfI1G1u/b/97/3v/f/9//3/LFA8hMSExJQ4d7BgSPv9//3//f5tv/3//f/9//3//f/9//3//f/9//3//f/9//3//f/9//3//f/9//3//f/9//3//f/9//3//f/9//3//e7dODB3sGC8h7hzMFF5r/3//f/9//3//f/9/v3e/dx1jFULtHKsUzRgQIfAczxzPHPAc7xwPHe0Y7BzsGAwdqhTMGOsYLSFvKRRCuVZdZ997/3//e/9//3v/f/9//3//f/9//3//f/9//3//e/9//3//f/9//3//f/9//3v/f/9//3//f/9//3//f/9//3//f/9//3//f/9//3//f/9//3//f/9//3//f/9//3//f/9//3//f/9//3//f/9//3+fbz1nmFI1QpExTyXsGKsUDSENIewc7BzLGOsYyxjrHOwcDR0NHQwdyxTsGA0dTyV3Sl1n/3v/f/97/3v/f/9//3//f/9/qhQPHe4YixDsGBM+/3//f/5//Xv/f917/3//f/9//3//f/9//3//f/9//3//f/9//3//f/9//3//f/9//3//f/9//3//f/9//3//f/9//3//e9pWDR3tGIsQLiF/b/9//3//f/5//3//f/9//3//f/9//3/fexxj9D0uJasUDiHuHO4c7RjtHO0cDiEOHQ8dDx0wIQ4dDR3LGOwYyxirFOwYTymyNTZGmFIbXz1n33vfe/9//3//f/9//3//f/9//3//f/9//3//f/9//3//f/9//3//f/9//3//f/9//3//f/9//3//f/9//3//f/9//3//f/9//3//f/9//3+fcz1n+153ThRCkDEuKewcLiHsHOwczBjtHO0cDiHuHMwY7RgOIQ0dDR3sGA0hDSHrGMoYLCGxMbhSfmv/f/9//3//f/9//3v/f/9//3/ee/9//3v/f4kQDyHuHC8huVL/f953/3/+f/17/3//f957/3//f/9//3//f/9//3//f/9//3//f/9//3//f/9//3//f/9//3//f/9//3/+f/9//n//f/9//39fa8wY7hwOHQ0hn2//e/5//H/9f/1//3//e/9//3//f75333v/f/9//3//f9hadUqwMS0hzBTNFM4Y8BzPGPAYzhTOGM0U7hjuGA4d7hgPHe4c7hztGO0c6xjsHKsUzBwNIU4pjzHxORI+NEZ3TrlWuVb7Xjxnfm+eb79z33ffe99333ffd99733ffd793v3eeb31rO2caX9la2Vp2TnZKFELSOXAtLiXsHMwY7RztHM0c7hzuHA8h7xzvHKwUzBTNGA4d7hwPHc0YzRjvHA8d7RjtGMwYLyFxLdI1+Vp8b/97/3//f/9//3//f/9//3//f/9//3//f/5//n//f/9//3/MGA8hDx3MGB1f/3//f/17/X/+f95//3//f/9//3//f/9//3//f/9//3//f/9//3//f/9//3//f/9//3//f/9/33//f/9//3//f/9//n//f993v3OrFDAl7RzKFJ9v/3/+f/5//X/+f/9//3//f/9//3//f/9//3//f/5//n//f/9//3//e79z/Fo3QpMt7xjPGO4Y7hgOHe0cDR3tGO4c7hwPHe4c7hztHA0d7RzuHO0c7RzsHAwd6xwMHescDB3sHOwc7BjsHMsY6xjKGOsYyhjrGMoY6xjKGOoYyhjqGMoY6hjqGOsc6xjrHOsY7BzsGO0c7RwOHe0c7hztHA4h7hzuHO4c7yDvHO8czhgOIQ4hDiHtHO0c7BjsHOwcyxhPJRZCu1Z/a993/3//f/9//3//f/9//3//f/9//3//f/9//3//f/9//n//f/9//3//f/9/qhQOIe4cyxQdY/9//3//f/5//3//f/9//3//f/9//3//f/9//3//f/9//3//f/9//3//f/9//3//f/9//3//f/9//3//f/9//3//f/9//3//f39r7RjuGA4dyhSeb/9//3//f/9//3//f/9//3//f/9//3//f/9//3//f/9//n//f/9//3//f/9//3//f/9/n289Z9la0DltKQshqRjrHOwczBjNHMwY7RztHA4h7RjuHO0Y7RztGO0c7RwOHe0cDh3tHO4c7RjtHMwY7RztGO0c7RgNHe0YDR3tGA0d7RjtHO0YDh3tHA4dDh0OIe0c7hztHO4c7RjtHO0Y7RzMGO0c7RztHOwY7RjsGAwd6hzqHOscby2vNVNGOWPdd/9//3//f997/3/fe/9//3//f/9//3//f/5//3//f/9//3//f/9//3//f/9//3//f/97/3//f8sYDR0OIcsYHGP/f/9//3//f/9//3//f/9//3//f/9//3//f/9//3//f/9//3//f/9//3//f/9//3//f/9//3//f/9//3//f/9//3//f/9//3+fb+wYDx0OHesYnm//f/9//3//f/9//3//f/9//3/ff/9//3//f/9//3//f/9//3//f/9//3//f/9//3//f997/3//f/9//3//f997PGfaXplWFUKSNQ4h7BiqFO0c7RgOHe0cDh3tHA4hDh3tHOwY7RztHA4d7RwOIQ4dDh3uGA4dDh0OHe4YDh0OHQ4dDh0OHe4Y7hztGO0Y7RgOIe0cDiHtHA4d7RwNHewYDR3sHAwdDB1vKdI5d065VjtnnnP/f/9//3//f/9//H/9f/9//3/fe/9/33v/f/5//3//f/9//n/+f/5//3//f/9//3//f/9//3//f/9//3//f/97/3+qFOwc7BzrGBxj/3//f/9//3//f/9//3//f/9//3//f/9//3//f/9//3//f/9//3//f/9//3//f/9//3//f/9//3//f/9//3//f/9//3/+f/9/fmvtGO4YDh3KFJ5v/3//f/9//3//f/9//3//f/9//3//f/9//3//f/9//3//f/9//3//f/9//3//f/9//3//f/9//3//f/9//3//f99//3/ff/9/33//f/97/38cX/xeuVJ3ShQ+0jVwLW8p7BwMHesY7BzLGOsYyhTLGMsY6xjLFOsYyxjrGMsU6xiqFMsUyhTrGMsY7BjrGOwcDSFOJXAt0zUVQndOuVLaWj1nf2+/c/9//3//f/9//3//f/9//3//f/9//3//f/9//n//f/9//3//f/9//3//f/9//3//f/9//n//f/5//3//f/9//3//f/9//3+9d/9733Pfc/97yhTsGA0d6xg9Z/9//3//f/9//3//f/9//3//f/9//3//f/9//3//f/9//3//f/9//3//f/9//3//f/9//3//f/9//3//f/9//3//f/9//3//f59vzBgPHQ4d6xieb/9//3//f/9//3//f/9//3//f/9//3//f/9//3//f/9//3//f/9//3//f/9//3//f/97/3//f/97/3//f/9//3//f/9//3//f/9//3//f/97/3//f/9//3//f/9//3//f/9//3//f/9733u/d793n3N+a35rfmt+a35rfmt+a35rv3O/c79333f/e/97/3//f/9//3//f/9//3//f/9//3//f/9//3//f/9//3//f/9//3//e/9//3//f/9//3v/f/9//3//f/9//3//f/9//nv/f/9//3//f/9//n//f/9//3//f/9//3//f/9//3//f3VKuFL/f8oUDSENHQwdPGP/f/9//3//f/9//3//f/9//3//f/9//3//f/9//3//f/9//3//f/9//3//f/9//3//f/9//3//f/9//3//f/9//3//f/5//39/a+0Y7hgOHcoUnm//f/9//3//f/9//3//f/9//3//f/9//3//f/9//3/fd793v3efc59zfm9+a11rXms8Y11rO2P5Xt97/n/ef/9/3nv/f/9//3//f/9//3//f/9//3//f/9//3//f/9//3//f/9//3//f/9//3//e/9//3v/f/97/3//e/9//3v/f/97/3v/e/9//3v/f/97/3//f/9//3//f/9//3//f/9//3//f/97/3ved/9//3//f/9//3v/f39vv3e/d55v33u/c35vn3Ofc39zv3edc/9//3//f/9//3//f/9//3//f/9//3/fe/9/v3e+d/97/3vpGLAx33fLGOwc7BzLGBxj/3//f/9//3//f/9//3//f/9//3//f/9//3//f/9//3//f/9//3//f/9//3//f/9//3//f/9//3//f/9//3//f/9//3//f/9/n2/sGA8dDh3rGJ5v/3//f/9//3//f/9//3//f/9//3//f/9//3//f/97XGsKIeocCx3rHOscyxjrHMsY7BzrGMkYCiF7b/9//3//f/9//3//f/9//3//f/9//3//f/9//3//f/9//3//f/9//3//f/9//3//f/9//3//f/9//3//f/9//3//f/9//3//f/9//3//f/9//3//f/9//3//f/9//3//f/9//3//f/9//3//f/9//3//f/9//nv/f/97XGfrHMwYzBjKGMkU6hjLGA4h7hzMGMsYKyHXWv9//3//f/9//3//f/9//3/fe/9//3//fzRGyBj4Wv9/qBBvKf9/7BgNIewY7BwcY/9//3//f/9//3//f/9//3//f/9//3//f/9//3//f/9//3//f/9//3//f/9//3//f/9//3//f/9//3//f/9//3//f/9//n//f35r7RjuGA4dyhSeb/9//3//f/9//3//f/9//3//f/9//3//f/9//3+/dztjyhjLGMsY7BzsHA0dDB0NIQ0dDSGpFOkcfW//f/9//3//f/9//3//f/9//3/+f/9//3//f/9//3//f/9//n//f/9//3//f/9//3//f/5//3//f/9//3//f/9//3//f/9//3//f/9//3//f/9//3//f/9//3//f/9//3//f/9//3/+f/5//X/+f/1//n/+f/9//Xf/e11nyxjMGC8lDR0MHcsY7RzuHO4czRjMGOscfW//f/9//3//f/9//3//f/9//3/YWvI933uXUgodOmP/f+oYkC3/e+wY7RztHOwcPGP/f/9//3//f/9//3//f/9//3//f/9//3//f/9//3//f/9//3//f/9//3//f/9//3//f/9//3//f/9//3//f/9//3//f/9//3+fb8wYDx0OHesYnm//f/9//3//f/9//3//f/9//3//f/9//3//f/9//38cYw0h7RwOHe0cDh3tHA0d7BzuHA8h7BzrHJ5z/3//f/9//3//f/9//3//f/9//3/+f/9//3//f/9//3//f/9//3//f/9//3//f/9//3//f/9//3//f/9//3//f/9//3//f/9//3//f/9//3//f/9//3//f/9//3//f/9//3//f/5//3//f/9//3//f/5//3/+f/9//3+eb+wY7hzuHO0YDR0OIQ0dzhjvHDAh7RzKFF1n/3//f/9//3//f/9//3//f/9/sDXqHL932VqnEDtj/3/rHE8l/3+rFA0d7RwMHRtf/3//f/9//3//f/9//3//f/9//3//f/9//3//f/9//3//f/9//3//f/9//3//f/9//3//f/9//3//f/9//3//f/9//3/+f/9/f2vtGO4YDh3KFJ5v/3//f/9//3//f/9//3//f/9//3//f/9//3//f/9/HGOrFA8hzhjOGMwU7RzLFOwYzRgQIe0Yyxh+b/9//3//f/9//3//f/9//3//f/9//3//f/9//3//f/9//3//f/9//3//f/9//3//f/9//3//f/9//3//f/9//3//f/9//3//f/9//3//f/9//3//f/9//3//f/9//3//f/9//3//f/9//3//f/9//3//f/9//3/+f/9/G1/tGM4YECGrEA4dqhAOHe4YzhjuGDAhqhB+a/9//3//f/9//3//f/9//3//f7A1yRj/f3ZO6hwaX/9/yhTTNf977BjtHO0c6xg8Y/9//3//f/9//3//f/9//3//f/9//3//f/9//3//f/9//3//f/9//3//f/9//3//f/9//3//f/9//3//f/9//3//f/9//3//f59v7BgPHQ4d6xieb/9//3//f/9//3//f/9//3//f/9//3//f/9//3//fxxjDiHNGM4YECE/Z79zv3M+Y88Y8BzuHMsYn3P/f/9//3//f/9//3//f/9//3//f/9//3//f/9//3//f/9//3//f/9//3//f/9//3//f/9//3//f/9//3//f/9//3//f/9//3//f/9//3//f/9//3//f/9//3//f/9//3//f/9//3//f/9//3//f/9//3//f/9//n//e11nDh3vHO8cMCXbVp9vf2seXw8dDx3NFOwYPWf/f/9//3//f/9//3//f/9//3+wNcoY/393TuocG2P/e8sY0zX/f8wYDh3sHOwcPGP/f/9//3//f/9//3//f/9//3//f/9//3//f/9//3//f/9//3//f/9//3//f/9//3//f/9//3//f/9//3//f/9//3//f/5//39+a+0Y7hgOHcoUnm//f/9//3//f/9//3//f/9//3//f/9//3//f/9//38cYw4hzhzvHO8c/3//f/9/v3POGPEczhjMGJ9z/3//f/9//3//f/9//3//f/9//3//f/9//3//f/9//3//f/9//3//f/9//3//f/9//3//f/9//3//f/9//3//f/9//3//f/9//3//f/9//3//f/9//3//f/9//3//f/9//3//f/9//3//f/9//3//f/9//3//f/57/39dZw4hzhitFA8h33f/e/9/v3fNGO4crBQOIV5n/3//f/9//3//f/9//3//f/9/sDXJFP9/VkoLHRtf/3vLFNQ1/3vNGO0c7RzrGDxj/3//f/9//3//f/9//3//f/9//3//f/9//3//f/9//3//f/9//3//f/9//3//f/9//3//f/9//3//f/9//3//f/9//3//f/9/n2/MGA8dDh3rGJ5v/3//f/9//3//f/9//3//f/9//3//f/9//3//f/9/HGOsGM4YESWtGP9/33f/f79zzhjxHO8czBi/c/9//3//f/9//3//f/9//3//f/9//3//f/9//3//f/9//3//f/9//3//f/9//3//f/9//3//f/9//3//f/9//3//f/9//3//f/9//3//f/9//3//f/9//3//f/9//3//f/9//3//f/9//3//f/9//3//f/9//3//f/9/XWftGBAhrRTMGJ9z/3v/e/9/yxgvIawULyEdY/9//3//f/9//3//f/9//3//f48xyhj/e1ZK6xw8Y993zBjUNf9/zRgOHe0c7BwcY/9//3//f/9//3//f/9//3//f/9//3//f/9//3//f/9//3//f/9//3//f/9//3//f/9//3//f/9//3//f/9//3//f/9//n//f39r7RjuGA4dyhSeb/9//3//f/9//3//f/9//3//f/9//3//f/5//3//fxxnzBzvIM4czhz/f/9//3+/d80U8BzuGMsYn2//f/9//3//f/9//3//f/9//3//f/9//3//f/9//3//f/9//3//f/9//3//f/9//3//f/9//3//f/9//3//f/9//3//f/9//3//f/9//3//f/9//3//f/9//3//f/9//3//f/9//3//f/9//3//f/9//3//f/9//Xv/fzxjzBgPIe8cyxS/c/9//3//e+sY7BjMGO0cPmf/f/9//3//f/9//3//f/9//3+PMcoU/381QuocO2Pfd6sU1DX/e80Y7RztHOsYPGP/f/9//3//f/9//3//f/9//3//f/9//3//f/9//3//f/9//3//f/9//3//f/9//3//f/9//3//f/9//3//f/9//3//f/9//3+fb+wYDx0OHesYnm//f/9//3//f/9//3//f/9//3//f/9//3//f/9//38cYw4l7yTOHM4c/3//f917fG/MGO8cDh3LGL9z/3//f/9//3//f/9//3//f/9//3//f/9//3//f/9//3//f/9//3//f/9//3//f/9//3//f/9//3//f/9//3//f/9//3//f/9//3//f/9//3//f/9//3//f/9//3//f/9//3//f/9//3//f/9//3//f/9//3//f/57/39/b6wU7xzuHOsc33f/f99333fqGOwc7RztHD5n/3//f/9//3//f/9//3//f/9/bi3qGP9/NUbqGF1nv3PMGLQ1/3/NGA4d7RzsHDxj/3//f/9//3//f/9//3//f/9//3//f/9//3//f/9//3//f/9//3//f/9//3//f/9//3//f/9//3//f/9//3//f/9//3/+f/9/fmvtGO4YDh3KFJ5v/3//f/9//3//f/9//3//f/9//3//f/9//n//f/9/HGesHM4gzhzuIN9//3/+f913yxQPHewY6hiec/9//3//f/9//3//f/9//3//f/9//3//f/9//3//f/9//3//f/9//3//f/9//3//f/9//3//f/9//3//f/9//3//f/9//3//f/9//3//f/9//3//f/9//3//f/9//3//f/9//3//f/9//3//f/9//3//f/9//3/+f/9/fmvMGM0Y7RzJFN93/3//f/9/CyEMHQ4hzBgdY/9//3//f/9//3//f/9//3//f44tyhj/fxQ+6hxcZ79zqxTVNd97zRjuHO0c6xg8Y/9//3//f/9//3//f/9//3//f/9//3//f/9//3//f/9//3//f/9//3//f/9//3//f/9//3//f/9//3//f/9//3//f/9//3//f59vzBgPHQ4d6xieb/9//3//f/9//3//f/9//3//f/9//3//f/9//3//fxtjDiXNHO4gzBz/f/9//397b+wY7xwNHcoYv3P/f/9//n//f/9//3//f/9//3//f/9//3//f/9//3//f/9//3//f/9//3//f/9//3//f/9//3//f/9//3//f/9//3//f/9//3//f/9//3//f/9//3//f/9//3//f/9//3//f/9//3//f/9//3//f/9//3//f/9//3/fd35r7BwPIQ4h6hi/c/9//3v/f6gQ7BwNHQ4hXmf/f/9//3//f/9//3//f/9//39uLeoc/380QuocXWu/c8wY1TX/f80YDh3tHOwcG2P/f/9//3//f/9//3//f/9//3//f/9//3//f/9//3//f/9//3//f/9//3//f/9//3//f/9//3//f/9//3//f/9//3//f/5//nu/c8sYDyHNGA4hf2//f/9//3//f/9//3//f/9//3//f/9//3/+f/9//38bY8wc7RwOIcwY33v/f/9/fWvNFPAc7hiqEN97/3//f/9//Xv/f/5//3//f/9//3//f/9//3//f/9//3//f/9//3//f/9//n/9f/x//n//f/9//3//f/9//3//f/9//3//f/5//3//f/9//3//f/97/3//f/9//3//f/9//3//f/9//3//f/9//3//f/9//n//f993/39/b+wc7BzLGMoU33v/f99333vrGMwYDR3LFF5r/3//f/9//3//f/9//3//f/97jjGnFP9/E0LqGF1r33esFPc533fuGA4d7BjrGD1n/3//f/9//3//f/9//3//f/9//3//f/9//3//f/9//3//f/9//3//f/9//3//f/9//3//f/9//3//f/9//3//f/9//3//f/57nnPJFM0czRzOHD5r/3//f/9//n/+f/5//3//f/9//3//f/9//3//f/9/G18NIcwYDiHsGP9/33f/e31vzRTwGBAh7Ry/c997/3//f/9//n/+f/9//3//e/9//3//f/9//3//f/9//3//f997/3//e/5//X/8f/1//3//f/9//3//f/9//3//f/9//3//f/9//3//f/9//3//f/97/3//f/9//3//f/9//3//f99/33//f/9//3//f/9//3//f997PWepFE4pDCGqFPQ921afc/9/DR3tGA4h7RwcX/9//3//f/9//3//f/9//3//f0wpCiH/fxNC6xxeb59zzRiTLbxS7hgOHQ0d6xxdZ/9//3//f/9//3//f/9//3//f/9//3//f/9//3//f/9//3//f/9//3//f/9//3//f/9//3//f/9//3//f/9//3//f/9//3//f35vDSHuHBAlzRifc/9//3/ee/9//n//f/9//3//f/9//3//f/9//3//fxtfLSHLGKoUqRD/f/9//3/fd+4Y7xjOGO0cn2//f/9//3/+f/9/3Xv/f/9//3//e/97/3//f/9//3//f/9//3//f/9//3//f/5//X/+f99//3//f/9//3//f/9//3//f/9//n/ee/9//3/fd/9//3//f/9//3//f/9//3//f/9//3//f/9//3//f/9//3//f/9/33v/f59zqhQNIQ0hyxjtHOwYzBjtHKsULyXMFKwUf2/fd/9//3//f/9//3//f/9//38tJS0l/3/TOS0lmVJYSu4YMCEPHcwYyxTsHMkUPGf/f/9//3//f/9//3//f/9//3//f/9//3//f/9//3//f/9//3//f/9//3//f/9//3//f/9//3//f/9//3//f/9//3//f/9//3t/b8wYzhjOGM0Yf2//f/9//3//f/9//n//f/9//3//f/9//3//f/9//38aX6kQDR1wKcsY/3//f/9/nW/MGM4Y7RiqFL93/3//f957/n//f/9//nv/f/9/2FaxNXAtTiluLW0pji1vKXEtcSlwLW8tc0q8d/5//n//f/9//3//f/9//3//f/9//3//f/9//3//f9970DluKZAtTiWQLW8tby1vLZExkDGRNXAxTy1PLU8tTy1wLW8tcC1vLRVG33ufc6kUyxjsHA0h7BgOIe4c7RjNGA8h7hzNFHEp8zl3Sj1n33f/f/9//3//f/9/LyUNIXlOUCnMGDApqxDNGM0YqxAuIS4lDCELIfla/3//f/9//3//f/9//3//f/9//3//f/9//3//f/9//3//f/9//3//f/9//3//f/9//3//f/9//3//f/9//3//f/9//3//e/97v3PNGBAh7xyMFNQ5Xmv/f/9//nvee/9//3++d/9//3//f/9//n//f/97G18NIQ0drBTMGP9//3u2UkwpqxQvIS8lyhT/e993/3v/f/9//3//f/9//3//fzRGyhjMHO0c7BwtJQwhDB3tGO4c7hwtIVNG/3//f/9/33//f/9//3//f/9//3//f/9//3//f/9//3//fyshCx0uIS4h7BjsGMwYzBjMGO0czBztIO4g7iDNHO4c7RwOIe4cDiHzPf9/HGMMIcsY7BzLGA4hqxAOITAlMCHOGDElECFqDM0Y7BzMGO0cDiHUNXlOHmNYSg4dqxQwJc0YDyHuHO0Y7BhPJQ0dLSGoEIcMbi1ca/9//3//f/9//3//f/9//3//f/9//3//f/9//3//f/9//3//f/9//3//f/9//3//f/9//3//f/9//3//f/9//3//f/9//3//f59zqxAPIRAhDyGrFOwcM0K+c/9//3/fd/9//3//f/9//3/+f/5//3//fxtf7BgPHTAl7xxZSpExDCHrHC4lDR3LGIcM/3//e/9//3//f/5//3//f997/3+YUi4lMCXuHOwc6xjrGMwU7hwQHc0Y7BgzQv9//3//f/9//3//f/9//3//f/9//3//f/9//3//f/9//38LIewcDh3MFC8hDyEvIQ4hDiHtHA4hDiEOIe4c7hzNGO4c7hjvHO0YkTH/f/9/v3efc7pW0zlQKS8lqxTNFO8cDx3OFDElMCHuHO0cDh3uHO4c7hwPIQ8h7hzuHO4c7hzuHO4czRjtGA0hyhTJFG4pl05cZ/97/3//f/9//3//f/9//3//f/9//3//f/9//3//f/9//3//f/9//3//f/9//3//f/9//3//f/9//3//f/9//3//f/9//3//f/9//388Yw0hzBSrEDAlDh3LGKgQCh12Tr93/3//e997/3/+f/1//n/9f/9//3scX+0YECGvGK8YESHOGIsUDSENIcoUqRRtKZ5z/3//f/9//3//f997GmMTQn9vVkbMGO8czhirEOwcDSEOHe4Y7xjvHA4hFEL/f/97/3//f/9//3//f/9//3//f/9//3//f/9//3//f/9/DCEvJe4c7hysFO0Y7RwOHcwczBzMHO0gzBjtHO4cDyHuGO4YzhjuHNI5/3//f/9//3//f/9/21r8Wn9ru1buHM4YrRTOGO4YDyEOHe0Y7RztHA4d7RjNGMwYDiEOHe0czBjtGO0YLiHyOdlav3f/f/9//3//f/9//3//f/9//3//f/9//3//f/9//3//f/9//3//f/9//3//f/9//3//f/9//3//f/9//3//f/9//3//f/9//3//f/9//3//e/9//3/fd5lOyxgNHewYDSFOJSwhqBAtJZlS33v/f/9//n/+f/5//3//f/9//F7NGBIh8iDRHPEgESXvIO0c6xhNJXVK33f/f/9//3//f997/3//fzNG6hw+Z9pWzRjvHO8ccS01QrlSNkJyKe4Y7xztHDRC/3//e/9//3//f/9//3//f/9//3//f/9//3//f/9//3//fwwhDiHuHA8d9T02QnhOeE54TldKeE54TnhOmU6aUjdCtDEwIe8Y7RjyOd93/3//e/9//3//f6kUsjX/e9937RgPIe4YMCXVOXEtLiHsGMsUDR0NIQ0h7BwuJcsUqhTsHJAtVkafb997/3//f/9//3/fd/9//3//f/9//3//f/9//3//f/9//3//f/9//3//f/9//3//f/9//3//f/9//3//f/9//3//f/9//3//f/9//3//f/9//3//f/9//3//f/9//3//e15r8z3KGC4hyxiqFC4h7RysFHIt3Fr/f997/3//e/9//3+XTi8h8BzxHJAUMyWOFO8crBgNIdlWnnP/f/9/33v/f/9//3+1Vhpn/381RsoYPmd5Tu4c7xzvHA0d/3//e/9/ki0OHe4Y7Rw0Qv9//3//f/9//3//f/9//3//f/9//3//f/9//3//f/9//38NIe0czxzvHJlS/3//f/9//3//f/9//3//f/9//3//fxU+Dh3uGA0djzH/f/9/VEqWUv9/v3MsIbEx/3/fd8wY7BgOHe0YP2P/f997f2v6WjVCkDELHckUCx3ROdlav3P/e/9//3v/f/9//3//f/9//3//f/9//3//f/9//3//f/9//3//f/9//3//f/9//3//f/9//3//f/9//3//f/9//3//f/9//3//f/9//3//f/9//3//f/9//3//f/9//nv/f/9//3//f/9/f29OJQwdLiENHc0Y7xwQIYwQcS1/b/9//3+YTusYcCmsEM8YEiESIdAcrRhRLZlW33vfd/9//3//f/9//3//f997pxivNb9zE0LsHF9nmU7tGPAc7xwtIf9//3//e7Ex7hjuHO0cNUb/f/9//3//f/9//3//f/9//3//f/9//3//f/9//3//f/9/LiXtHPAc7hi5Uv9//3//f/9//3//f/9//3//f/9//3s1Qg0ZDh0MHdA1/3/fewkhrjH/e993yBSwMf97/3vLGC4h7RwOHV5n/3//f/9//3//f/97/3vfd/97/3v/f/9//3//e/9//3//f/9//3//f/9//3//f/9//3//f/9//3//f/9//3//f/9//3//f/9//3//f/9//3//f/9//3//f/9//3//f/9//3//f/9//3//f/9//3//f/9//3/+f/9//n//f/9//3//f/9//38cX3ApzBgOHe4YjBAxJfAczxyUMTAhqxQvIcwUECHOGPAcrRQPIdtannPfe/9//3//f/9//3//f/9//3//f6cU0DnfezVG7Bxfa3lK7hzvHO8cDB3/f/9//3+QLQ0d7RjtHDRC/3//f/9//n//f/9//3//f/9//3//f/9//3//f/9//3//fw0h7hzPGO4cmFL/f/9//3//f/9//n//f/9//3//f/97Ez4MHewYDB2vMf9/33voGEsp/3//e8gU0TX/f/9/6xguIewYyxQ9Y997/3v/e/97/3v/e/97/3v/f/9//3//f/9//3//f/9//3//f/9//3//f/9//3//f/9//3//f/9//3//f/9//3//f/9//3//f/9//3//f/9//3//f/9//3//f/9//3//f/9//3//f/9//3//f/9//3//f/9//3//f/9//3//f/9//3//e/9//3/fe7lSLyXMGDAlrRQSIdAY0BjvGO4Y7hgPHc4YDx0QHe4c7Bzfe/9//3/+f/9//3//f/9//3//f/9/33vpHNE5/3/0PcsYf2uaUg8h8CDuHAwh/3//f/9/sDHtHA4d7Rw1Rv9//3//f/9//3//f/9//3//f/9//3//f/9//3//f/9//38uJe4c8BzuGLhW/3//f/9//3/+f/5//n//f/9//3//ezRCDB0NHQwZ0DX/f/9/KiGOMf9/33fJGNE1/3v/e4kQDSHLGA0dPWf/f/9//3//f/9//3//f/9//3/+e/5//3//f/9//3/+e/9//3//f/9//3//f/9//3//f/9//3//f/9//3//f/9//3//f/9//3//f/9//3//f/9//3//f/9//3//f/9//3//f/9//3//f/9//3//f/9//3//f/9//3//f/9//n//f/9//3++d/9//3//f997NUbKGO0c8CDxHBEhMCXtGO0Y7RjtGM0UDyEOHcsY/3v/f/1//X/+f/9//3//f/9//3/ff997pxSwNd97FD7LGJ9zeUrtGM8c7iALIf9//3//f48tDR3uGO4cFUL/f/9//3/+f/9//3//f/9//3//f/9//3//f/9//3//f/9/DSHtHM8c7hyXUv9//3//f/5//n/9f/5//n//f/9//38TPgwd7RgNHbE1/3/fe8kYTSn/f35r6hg1Rv9/33vLFO0cDR0OIT1n/3//f/5//3/+f/9//3//f/9//3//f/9//3//f/9//3//f/9//3//f/9//3//f/9//3//f/9//3//f/9//3//f/9//3//f/9//3//f/9//3//f/9//3//f/9//3//f/9//3//f/9//3//f/9//3//f/9//3//f/9//3//f/9//n//f/5//3//f/9//3v/f/9/v3fSOcwY7xyKDMsUyxQtHdpS/VrtGO0Y7RjKGP9//3/+f/x7/3//f/9//3//f/9//3//fwoh0Tn/f/Q97By/c5lOzRjwIO4gDCX/f/9//3+wMe0c7hzuHDZG/3//f/9//3//f/9//3//f/9//3//f/9//3//f/9//3//fy0l7RzvHO4cuFb/f/9//3//f/5//n/+f/9//3//f/9/NULtHA4dDR2yNf9/33uIENE1/39/b+wcd0pfaz5j7BgOHe0cDiEdY/9//3//f/9//3//f/9//3/+f/5//3//f/9//3//f/9//3//f/9//3//f/9//3//f/9//3//f/9//3//f/9//3//f/9//3//f/9//3//f/9//3//f/9//3//f/9//3//f/9//3//f/9//3//f/9//3//f/9/33//f/9//3//f/9//n//f/5//3//f/9//3//f957/387Y48tbSlsJZZO/3t+Z15j7RgPIe0YzBjfe99733v/f/57/3/+f/9//3//f/9/33+oGLA133uyNaoQ33eaTg8hzxzvIAsh/3//f/9/jzHtHM4c7yAWRv9//3//f/9//3//f/9//3//f/9//3/+f/9//n//f/9//38MIe0czhjuHJhW/3//f/9//3//f/5//3//f/9//3//fxU+Dh3uGO4ckS3/f793yxj0Pf9/ulYNIQ4hUCkvJasUzBTuHM0YX2vff/9//n//f/9//3//f/9//3//f/9//3//f/9//3//f/9//3//f/9//3//f/9//3//f/9//3//f/9//3//f/9//3//f/9//3//f/9//3//f/9//3//f/9//3//f/9//3//f/9//3//f/9//3//f/9//3//f/9//3//f/9//3/+f/5//3//f/57/3//f/9//3//f/9//3//f3tnvXP/f/9//3/aVg0d7RjNGO4c/3//f/9//3//f/5//3//f/9//3//f5936hzROf9/8znLGN93eErMGPAg7iAMJf9//3//f5Ex7RzvIO4cNkb/f/9//3//f/9//3//f/9//3//f/9//3//f/9//3//f/9/LSXtHO8c7hi5Vv9//3//f/9//3/+f/9//3//f/9//38WQu4c7xzvHNQ5/3+/d6wYkzGbUnItzRgvJasUzBQOIS8h7RzMFD1n/3//f/9//3//f/9//3//f/9//3//f/9//3//f/9//3//f/9//3//f/9//3//f/9//3//f/9//3//f/9//3//f/9//3//f/9//3//f/9//3//f/9//3//f/9//3//f/9//3//f/9//3//f/9//3//f/9//3//f/9//3//f/9//3//f/9//3//f/9//3//f/9//3//f/9//n//f/9/33v/f/9//F7tHKwU7RgvJb9zv3P/f/9//n/+f/5//3//f/9//3/fe+scsTX/f/M5qRTfd1ZKDB3NGDApyhj/f/97/3+yMe0czhzuHBVC/3//f/9//3//f/9//3//f/9//3//f/9//3//f99333v/fw0d7hzvHO0YmFbff/9/33v/f/9//n/+f/5//n//f/979D0PIa4Y7xyUMf9/vFLOGM4Y7hjuGO4cDh3MGOwYTyXrHIgMkDGfc/9//3//f/9//3//f/9//3//f/9//3//f/9//3//f/9//3//f/9//3//f/9//3//f/9//3//f/9//3//f/9//3//f/9//3//f/9//3//f/9//3//f/9//3//f/9//3//f/9//3//f/9//3//f/9//3//f/9//3//f/9//3//f/9//3//f/9//3//f/9//3//f/9//3//f/5//3//f/9//3/ff9tazBwvJQ4dihAOHX9r/3v/f913/n/+f/5//3//f/9/fm/qHJAx/3+QMesc/3u5Ug0d7RwPJesc/3//f/9/0zXuHO4c7Rw1Rv9//3//f/9//3//f/9//3//f/9//3//f/9/33v/f/9//3vLFA4dUSWsFNpa/3//f/9/vnf/f/9/3Hf+f/57/3//fzVGDiHwHDIlECHvGA8dMSXOGK0UcimsFA4d7RzKFOscVUaeb/9//3//f/9//3//f/9//3//f/9//3//f/9//3//f/9//3//f/9//3//f/9//3//f/9//3//f/9//3//f/9//3//f/9//3//f/9//3//f/9//3//f/9//3//f/9//3//f/9//3//f/9//3//f/9//3//f/9//3//f/9//3//f/9//3//f/9//3//f/9//3//f/9//3//f/9//3//f/9//3//f/9/33s9Z6oUTyWJDE8l7RiqENM133v/f/9//3//f/9//3++c/9/6RwSPv9/kDGqFP9/V0bMGM0YDiHrGP9//3v/e3Et7hzuHO0cFEL/f/9//3//f/9//3//f/9//3//f/9//3//f/9//3//e/9/LiEOHc0UDiGxNb93/3//f/9//3/fe/9//3//f/9//3sWQg8djhTwHO8cDh3NGM0YzRgOIQ4h7BiqEBVCXWffe/9//3//f/9//3//f/9//3//f/9//3//f/9//3//f/9//3//f/9//3//f/9//3//f/9//3//f/9//3//f/9//3//f/9//3//f/9//3//f/9//3//f/9//3//f/9//3//f/9//3//f/9//3//f/9//3//f/9//3//f/9//3//f/9//3//f/9//3//f/9//3//f/9//3//f/9//3//f/9//3//f/9//3//f/9/v3eYUuscLSEMHaoUDiEuIS4l+lr/f/9//3//f/97/398a4YQEj7/f9I1yxT/f3pKMCUPIe0cDCH/f/9//3uRLe4Y7xztHDVG/3//f/9//3//f/9//3//f/9//3//f/9//3//f/9//3/fdwwdDR0NHQ0dLSVOKdpan3P/f997/3/fd/97/3s8Y7E1zBgxJVMprhTNGE8lLiXsHE8pyxgNIdpa/3/fd793/3//f/9//3//f/9//3//f/9//3//f/9//3//f/9//3//f/9//3//f/9//3//f/9//3//f/9//3//f/9//3//f/9//3//f/9//3//f/9//3//f/9//3//f/9//3//f/9//3//f/9//3//f/9//3//f/9//3//f/9//3//f/9//3//f/9//3//f/9//3//f/9//3//f/9//3//f/9//3//f/9//3//f/9//3//f/9//3ufcwwhDB3sGC4l7RzLFO0gV0q/d/9//3//f75znW/oHDJCv3OQLS8hf2v4Pc4YDyHtHAsh/3//f/9/kS0PIe4Y7RwUQv9//3//f/9//3//f/9//3//f/9//3//f/9//nv/f/9//3ttKesYqhANHaoU6xwNIdI5n3P/f99733d3Sm8p6xguJQ8hrBCuFFIlDSEMIcoYyRTROZ9z/3+/d997/3//f/9//3/+e/57/3//f/9//3//f/9//3//f/9//3//f/9//3//f/9//3//f/9//3//f/9//3//f/9//3//f/9//3//f/9//3//f/9//3//f/9//3//f/9//3//f/9//3//f/9//3//f/9//3//f/9//3//f/9//3//f/9//3//f/9//3//f/9//3//f/9//3//f/9//3//f/9//3//f/9//3//f/9//3//f/9//3//f/9//3//f1VGyhTrGA0h7RjNGO0cUClfa/9/33f/f75zxxQzQv9/kS3NGK0UEB3wHO4gyxhMKd97/3//f7IxDx3uHO0cNUb/f/9//3//f/9//3//f/9//3//f/9//3//f/9/3Xf/e/9/XGfyOQsdyhhOKcoY7BwuIe0c9T2zNcwUqhDLGC4hzBQPIRAhMSGsFMsYji0bY/9//3//f/9//3//f/9//3/ee/9//3//f/9//3//f/9//3//f/9//3//f/9//3//f/9//3//f/9//3//f/9//3//f/9//3//f/9//3//f/9//3//f/9//3//f/9//3//f/9//3//f/9//3//f/9//3//f/9//3//f/9//3//f/9//3//f/9//3//f/9//3//f/9//3//f/9//3//f/9//3//f/9//3//f/9//3//f/9//3//f/9//3//f/57/3//f/9//3+/d793LSGqFA4hDyGsFMwYcCk1Rt93/387YwodTSXSNcsULyXvHO8YrRTMGOwcjjH/f/97/39xLe4c7hztHBRC/3//f/9//3//f/9//3//f/9//3//f/9//3/+e/9//3//f/9//3vZWo8tyhjrHOsY7RyrFFElzBgOHS8hDiENHcsU7hjNFA8dMCWxNf97/3//f/9/33v/f/9//3//f/9//3//f/5/3Hv/f/9//3//f/9//3//f/9//3//f/9//3//f/9//3//f/9//3//f/9//3//f/9//3//f/9//3//f/9//3//f/9//3//f/9//3//f/9//3//f/9//3//f/9//3//f/9//3//f/9//3//f/9//3//f/9//3//f/9//3//f/9//3//f/9//3//f/9//3//f/9//3//f/9//3//f/9//3//f/9//3//f/9//3//f/9//3//f/97FELLGA4h7RztHMwYqhTSNV5nmVLsGC4hyxgNHe0c7RjNGFAp7SAtKRJC/3//f/9/kTHuHO8c7Rw1Rv9//3//f/9//3//f/9//3//f/9//3//f/9//3//f/9/3nf/f/9//3/fd3ZK6hgNIe0cLyHNGA4dDyEOHcwUDRkNHZIt7RjtGOwYsDX/f/9//3//f/9//3//f/9//3//f/5//3//f/9//3//f/9//3//f/9//3//f/9//3//f/9//3//f/9//3//f/9//3//f/9//3//f/9//3//f/9//3//f/9//3//f/9//3//f/9//3//f/9//3//f/9//3//f/9//3//f/9//3//f/9//3//f/9//3//f/9//3//f/9//3//f/9//3//f/9//3//f/9//3//f/9//3//f/9//3//f/9//3//f/9//n//f/5//3//f/9//3//f793f2/LGAwd7BztHO0c7RzMGO0YzRjtHO0cLiHsHOsY7BxOKRxjv3f/f/9//3//f3Et7hzOGO4cFEL/f/9//3//f/9//3//f/9//3//f/9//3//f/5//3//f/9//3//f/9//3/fd9930jmpEO0ccS2rEA4h7RhQKfxa/3/TNS8hDh3tHI8x/3//f/9//3//f/9//3//f/9//3//f/9//3//f/9//3//f/9//3//f/9//3//f/9//3//f/9//3//f/9//3//f/9//3//f/9//3//f/9//3//f/9//3//f/9//3//f/9//3//f/9//3//f/9//3//f/9//3//f/9//3//f/9//3//f/9//3//f/9//3//f/9//3//f/9//3//f/9//3//f/9//3//f/9//3//f/9//3//f/9//3//f/9//3//f/9//n//f/9//3//f/9//3//f997/3sTQgwd7BjtHMwYDyEPIRAh7hztHKsU6xzRNTtn/3+/e/9//3//f/9//3+xMe4c7xztHDVG/3//f/9//3//f/9//3//f/9//3//f/9//3//f/9//3/+e/97/3//f/9//3//f997PWdPKYoQUClXRt97FT6YTv97FT7sGO0YDR2QMf9//3//f/9//3//f/9//3//f/9//3//f/9//3//f/9//3//f/9//3//f/9//3//f/9//3//f/9//3//f/9//3//f/9//3//f/9//3//f/9//3//f/9//3//f/9//3//f/9//3//f/9//3//f/9//3//f/9//3//f/9//3//f/9//3//f/9//3//f/9//3//f/9//3//f/9//3//f/9//3//f/9//3//f/9//3//f/9//3//f/9//3//f/9//3//f/9//3//f/9//3//f/9//3//f/97/3+XUgsdyxgvJe4czhjuHO4cLyU1Rn5v/3//f/9//3//f/9//3//f/9/kTHuHO4Y7hwUQv9//3//f/9//3//f/9//3//f/9//3//f/9/3nv/f/9//3//f/9//3//f99733v/f/9/Xmd/a79z33f/fwwhLSHfcxU+DR3sGA0hjzH/f/9//3//f/9//3//f/9//3//f/9//3//f/9//3//f/9//3//f/9//3//f/9//3//f/9//3//f/9//3//f/9//3//f/9//3//f/9//3//f/9//3//f/9//3//f/9//3//f/9//3//f/9//3//f/9//3//f/9//3//f/9//3//f/9//3//f/9//3//f/9//3//f/9//3//f/9//3//f/9//3//f/9//3//f/9//3//f/9//3//f/9//3//f/9//3//f/9//3//f/9//3//f/9//3//f/97/3+fc/M9yxjtHO4gcS15Ur97/3//f/9//3//f/9//3//f/9//3//f5Ex7RjvHO0cNUb/e/9//3//f/9//3//f/9//3//f/9//3//f/9//3//f/9//3//f753/3//f/9/v3f/f/9/HF8MIRQ+/3upFE4l/3tWRg4dDyHMGLAx/3//f/9//3//f/9//3//f/9//3//f/9//3//f/9//3//f/9//3//f/9//3//f/9//3//f/9//3//f/9//3//f/9//3//f/9//3//f/9//3//f/9//3//f/9//3//f/9//3//f/9//3//f/9//3//f/9//3//f/9//3//f/9//3//f/9//3//f/9//3//f/9//3//f/9//3//f/9//3//f/9//3//f/9//3//f/9//3//f/9//3//f/9//3//f/9//3//f/9//3//f/9//3//f/9//3//f/97/3//f1VK0jkdZ997/3//f/9//3//f/9//3/ff/9//3//f/9//39wLe4c7hjuHDRC/3//f/9//3//f/9//3//f/9//3//f/9//3//f/9//3//f/9//3//f/9/fG//f/peTSm5Vn9v6hg1Rv9/Cx2PLf9/9T3tHO8c7RyPLf9//3//f/9//3//f/9//3//f/9//3//f/9//3//f/9//3//f/9//3//f/9//3//f/9//3//f/9//3//f/9//3//f/9//3//f/9//3//f/9//3//f/9//3//f/9//3//f/9//3//f/9//3//f/9//3//f/9//3//f/9//3//f/9//3//f/9//3//f/9//3//f/9//3//f/9//3//f/9//3//f/9//3//f/9//3//f/9//3//f/9//3//f/9//3//f/9//3//f/9//3//f/9//3//f/9/3nf/f/9//3//f/9/33//f/9//3//f/9//3//f/9//3//f/9//n//f/9/kTEPIe8c7Rw1Rv9//3//f/9//3//f/9//3//f/9//3//f/9//3//f/9//3//f/9//3+/d/9//3+4Wsocl1I8Z8kYdkr/f6gUTSX/fxZCzRjwHA8hrzH/f/9//3//f/9//3//f/9//3//f/9//3//f/9//3//f/9//3//f/9//3//f/9//3//f/9//3//f/9//3//f/9//3//f/9//3//f/9//3//f/9//3//f/9//3//f/9//3//f/9//3//f/9//3//f/9//3//f/9//3//f/9//3//f/9//3//f/9//3//f/9//3//f/9//3//f/9//3//f/9//3//f/9//3//f/9//3//f/9//3//f/9//3//f/9//3//f/9//3//f/9//3//f/5//3//f/9//3//f/9//3/de/9//n/+f95//3//f/9//3//f/9//3/+f/5//3//f3AtDyHuGO4cFEL/f/9//3//f/9//3//f/9//3//f/9//3//f/9//3//f/9/33/ff513jjXIGJ9z2VoLIZhWfm8sJTNG/3/qHE4p/384Ru8crxjOHI8t/3//e/9//3//f/9//3/+f/9//3//f/9//3//f/9//3//f/9//3//f/9//3//f/9//3//f/9//3//f/9//3//f/9//3//f/9//3//f/9//3//f/9//3//f/9//3//f/9//3//f/9//3//f/9//3//f/9//3//f/9//3//f/9//3//f/9//3//f/9//3//f/9//3//f/9//3//f/9//3//f/9//3//f/9//3//f/9//3//f/9//3//f/9//3//f/9//3//f/9//3//f/9//n/+f/9//3//f/9//3//f/9//3/+f/9//n//f/9//3//f/9//3//f/9//3//f/9//3+RLe0cDh3tHDVG/3//f/9//3//f/9//3//f/9//3//f/9//3//f/9//3//f/9//3//fysp6iD/f5dSyhwbY/tiCyFURt97CyGPLd97F0IPIfEg7hyvMf9//3//f/9//3//f/9//3//f/9//3//f/9//3//f/9//3//f/9//3//f/9//3//f/9//3//f/9//3//f/9//3//f/9//3//f/9//3//f/9//3//f/9//3//f/9//3//f/9//3//f/9//3//f/9//3//f/9//3//f/9//3//f/9//3//f/9//3//f/9//3//f/9//3//f/9//3//f/9//3//f/9//3//f/9//3//f/9//3//f/9//3//f/9//3//f/9//3//f/9//3//f/9//3//f/9//3//f/9//3//f/9//3//f/9//3//f/9//3//f/9//3//f/9//3//f/9/kC3tGA4d7BgUPv9//3//f/5//3//f/9//3//f/9//3//f/9//3//f/9//3//f/9//39LKckY/3+5Vsoc2l49Z6kUdk7/fwsdbyn/fxU+7RjNFC4hjjH/f/9//3//f/9//3//f/9//3//f/9//3//f/9//3//f/9//3//f/9//3//f/9//3//f/9//3//f/9//3//f/9//3//f/9//3//f/9//3//f/9//3//f/9//3//f/9//3//f/9//3//f/9//3//f/9//3//f/9//3//f/9//3//f/9//3//f/9//3//f/9//3//f/9//3//f/9//3//f/9//3//f/9//3//f/9//3//f/9//3//f/9//3//f/9//3//f/9//3//f/9//3//f/9//3//f/9//3//f/9//3//f/9//3//f/9//3//f/9//3//f/9//n//f/9//3//f7Ix7RwOHQ0dd0r/f/9/3nv+f/5//3//f/9//3//f/9//3//f/9//3//f/9//3//f/9/KynqHP9/uVrKGPtePGPJGHZK33fJFLEx/3tXRu0Y7RjLGI8x/3//f/9//3//f/9//3//f/9//3//f/9//3//f/9//3//f/9//3//f/9//3//f/9//3//f/9//3//f/9//3//f/9//3//f/9//3//f/9//3//f/9//3//f/9//3//f/9//3//f/9//3//f/9//3//f/9//3//f/9//3//f/9//3//f/9//3//f/9//3//f/9//3//f/9//3//f/9//3//f/9//3//f/9//3//f/9//3//f/9//3//f/9//3//f/9//3//f/9//3//f/9//3//f/9//3//f/9//3//f/9//3//f/9//3//f/9//3//f/9//3/+f/5//3//f/9//3+RMQ0dzBQNHTVC33v/f/9//3+8e/9//3//f/9//3//f/9//3//f/9//3//f/9//3//fywp6xz/f5hS6hz7XhxjqRR3Tv9/6xiyNf97NkIOIQ4dDR2OMf9//3//f/9//3//f/9//3//f/9//3//f/9//3//f/9//3//f/9//3//f/9//3//f/9//3//f/9//3//f/9//3//f/9//3//f/9//3//f/9//3//f/9//3//f/9//3//f/9//3//f/9//3//f/9//3//f/9//3//f/9//3//f/9//3//f/9//3//f/9//3//f/9//3//f/9//3//f/9//3//f/9//3//f/9//3//f/9//3//f/9//3//f/9//3//f/9//3//f/9//3//f/9//3//f/9//3//f/9//3//f/9//3//f/9//3//f/9//3//f/9//3/+f/9//3//f/9/sjHsGMwULiF4St9733v/f/9//3//f/9//3//f/9//3//f/9//3//f/9//3//f/9//38MJQwh/393UsocHGMbX+oYl07/f6oUsjX/e/U97RzuGO0crzH/f/9//3//f/9//3//f/9//3//f/9//3//f/9//3//f/9//3//f/9//3//f/9//3//f/9//3//f/9//3//f/9//3//f/9//3//f/9//3//f/9//3//f/9//3//f/9//3//f/9//3//f/9//3//f/9//3//f/9//3//f/9//3//f/9//3//f/9//3//f/9//3//f/9//3//f/9//3//f/9//3//f/9//3//f/9//3//f/9//3//f/9//3//f/9//3//f/9//3//f/9//3//f/9//3//f/9//3//f/9//3//f/9//3//f/9//3//f/9//3//f/5//3//f/9//3v/f5Et7BjtGO0Y9T3/f/9//3+/d/9//3//f/9//3//f/9//3//f/5//3//f/9//3//f/9/DSUMIf9/VUrrHBtj+17KGLhS33vLFLI1/3/2PTAlrBANHY4x/3//f/9//3//f/9//3//f/9//3//f/9//3//f/9//3//f/9//3//f/9//3//f/9//3//f/9//3//f/9//3//f/9//3//f/9//3//f/9//3//f/9//3//f/9//3//f/9//3//f/9//3//f/9//3//f/9//3//f/9//3//f/9//3//f/9//3//f/9//3//f/9//3//f/9//3//f/9//3//f/9//3//f/9//3//f/9//3//f/9//3//f/9//3//f/9//3//f/9//3//f/9//3//f/9//3//f/9//3//f/9//3//f/9//3//f/9//3//f/9//3//f/9//3//f/9//3+yMewUDh3MFC4hV0p/a/9//3//f/9//3//f/9//3//f/9//3//f/5//3//f/9//3//fw0hLSX/f1VG6xw8Z9pa6xy5Uv9/7BiyMX9rtDUwIc0YLyWPNf9//3//f/9//3//f/9//3//f/9//3//f/9//3//f/9//3//f/9//3//f/9//3//f/9//3//f/9//3//f/9//3//f/9//3//f/9//3//f/9//3//f/9//3//f/9//3//f/9//3//f/9//3//f/9//3//f/9//3//f/9//3//f/9//3//f/9//3//f/9//3//f/9//3//f/9//3//f/9//3//f/9//3//f/9//3//f/9//3//f/9//3//f/9//3//f/9//3//f/9//3//f/9//3//f/9//3//f/9//3//f/9//3//f/9//3//f/9//3//f/9//n//f/9//3//f/9/sTEMHe0YLyHMFMsU7Bh4Tp9z/3//f/9//3//f/9//3//f/9//n/+f/5//3//f/9/338MIS0l/38TQgsdPGPaWusYulbfe8sUDiGTMc0YzRjNGA0hjjH/f/9//3//f/9//3//f/9//3//f/9//3//f/9//3//f/9//3//f/9//3//f/9//3//f/9//3//f/9//3//f/9//3//f/9//3//f/9//3//f/9//3//f/9//3//f/9//3//f/9//3//f/9//3//f/9//3//f/9//3//f/9//3//f/9//3//f/9//3//f/9//3//f/9//3//f/9//3//f/9//3//f/9//3//f/9//3//f/9//3//f/9//3//f/9//3//f/9//3//f/9//3//f/9//3//f/9//3//f/9//3//f/9//3//f/9//3//f/9//3//f/9//3//f/9//3//f/I5DB0NHewY7BhPJewYyxhwKXhO/3//f/9//3//f/9//3//f/9//n/+f/9//3//f/9/6xxOKf9/FELrHF1nulbsHLpW33vLFC8lrBTtHO0cMCXLGI81/3//f/9//3//f/9//3//f/9//3//f/9//3//f/9//3//f/9//3//f/9//3//f/9//3//f/9//3//f/9//3//f/9//3//f/9//3//f/9//3//f/9//3//f/9//3//f/9//3//f/9//3//f/9//3//f/9//3//f/9//3//f/9//3//f/9//3//f/9//3//f/9//3//f/9//3//f/9//3//f/9//3//f/9//3//f/9//3//f/9//3//f/9//3//f/9//3//f/9//3//f/9//3//f/9//3//f/9//3//f/9//3//f/9//3//f/9//3//f/9//3//f/9//3//f/9//3/fe997sTENIaoUDR3tHOwYzBgNIS4l217/f/9/33v/f/9//3/+f/17/n//f/97/3//f+kYLCH/f3dODB0cY7pWyxhWRi4l7BzsHA0hzBjMGC8lNkb/f/9//3//f/9//3//f/9//3//f/9//3//f/9//3//f/9//3//f/9//3//f/9//3//f/9//3//f/9//3//f/9//3//f/9//3//f/9//3//f/9//3//f/9//3//f/9//3//f/9//3//f/9//3//f/9//3//f/9//3//f/9//3//f/9//3//f/9//3//f/9//3//f/9//3//f/9//3//f/9//3//f/9//3//f/9//3//f/9//3//f/9//3//f/9//3//f/9//3//f/9//3//f/9//3//f/9//3//f/9//3//f/9//3//f/9//3//f/9//3//f/9//3//f/9//3//f/9//3//e/9/HGOyNcsYDR3sHOwcDiGsGKwYszUdY/9//3//f/9//3//f/5//n//f/9//39MJW4pv3MVQqoQf2uZUk8piAzLFA0hDSEuJQwdLSH7Wv9//3//f/9//3//f/9//3//f/9//3//f/9//3//f/9//3//f/9//3//f/9//3//f/9//3//f/9//3//f/9//3//f/9//3//f/9//3//f/9//3//f/9//3//f/9//3//f/9//3//f/9//3//f/9//3//f/9//3//f/9//3//f/9//3//f/9//3//f/9//3//f/9//3//f/9//3//f/9//3//f/9//3//f/9//3//f/9//3//f/9//3//f/9//3//f/9//3//f/9//3//f/9//3//f/9//3//f/9//3//f/9//3//f/9//3//f/9//3//f/9//3//f/9//3//f/9//3//f/9//3//f/9/33vaWk4p7BwMIaoUDyUPJawYzRjUOX9v/3//f51z/3/+e/9//3/fe793Ch1OJf9/FULLFPxakS3sGA0h7BjsHAwhqRTyPf9//3//e/9//3//f/9//3//f/9//3//f/9//3//f/9//3//f/9//3//f/9//3//f/9//3//f/9//3//f/9//3//f/9//3//f/9//3//f/9//3//f/9//3//f/9//3//f/9//3//f/9//3//f/9//3//f/9//3//f/9//3//f/9//3//f/9//3//f/9//3//f/9//3//f/9//3//f/9//3//f/9//3//f/9//3//f/9//3//f/9//3//f/9//3//f/9//3//f/9//3//f/9//3//f/9//3//f/9//3//f/9//3//f/9//3//f/9//3//f/9//3//f/9//3//f/9//3//f/9//3//f/9//3//f997/3//f3ZODCEuJcsYzRwwJQ8lzRzMHDZGn3P/f/9/3nf/f/9//3//f8gYbynfdxZCDiHtHGkMDR0NIS4lyhgLITxj/3+/d/9//3//f/9//3//f/9//3//f/9//3//f/9//3//f/9//3//f/9//3//f/9//3//f/9//3//f/9//3//f/9//3//f/9//3//f/9//3//f/9//3//f/9//3//f/9//3//f/9//3//f/9//3//f/9//3//f/9//3//f/9//3//f/9//3//f/9//3//f/9//3//f/9//3//f/9//3//f/9//3//f/9//3//f/9//3//f/9//3//f/9//3//f/9//3//f/9//3//f/9//3//f/9//3//f/9//3//f/9//3//f/9//3//f/9//3//f/9//3//f/9//3//f/9//3//f/9//3//f/9//3//f/9//3//f/9/v3f/f997E0LrHOwc7BwOIe0c7RztHA0huVZ+b/9//3/fe997/3/KGC8lf2+0NasULyVxKaoQ7BzKFBRC/3v/e993/3//e/9//3//f/9//3//f/9//3//f/9//3//f/9//3//f/9//3//f/9//3//f/9//3//f/9//3//f/9//3//f/9//3//f/9//3//f/9//3//f/9//3//f/9//3//f/9//3//f/9//3//f/9//3//f/9//3//f/9//3//f/9//3//f/9//3//f/9//3//f/9//3//f/9//3//f/9//3//f/9//3//f/9//3//f/9//3//f/9//3//f/9//3//f/9//3//f/9//3//f/9//3//f/9//3//f/9//3//f/9//3//f/9//3//f/9//3//f/9//3//f/9//3//f/9//3//f/9//3//f/9//3//f/9//3//f/9//3/fe/9//38TQsoYyxgvJc0czRjuIKoUby3aWr93/3//f/9/yxgvIQ8dMCHMFMwYqxTsHA0h2lrfd/9//3//f/9//3/dd/9//3//f/9//3//f/9//3//f/9//3//f/9//3//f/9//3//f/9//3//f/9//3//f/9//3//f/9//3//f/9//3//f/9//3//f/9//3//f/9//3//f/9//3//f/9//3//f/9//3//f/9//3//f/9//3//f/9//3//f/9//3//f/9//3//f/9//3//f/9//3//f/9//3//f/9//3//f/9//3//f/9//3//f/9//3//f/9//3//f/9//3//f/9//3//f/9//3//f/9//3//f/9//3//f/9//3//f/9//3//f/9//3//f/9//3//f/9//3//f/9//3//f/9//3//f/9//3//f/9//n/de/5//3//f/9//3//f/9//39da/M97BzNHO4cDyEOIasUyxhwMRxj/39/bw0d7RjvGO4Y7hgOHQ4d0zV/b/9//3//f/9//3/+f9x3/n//f/9//3//f/9//3//f/9//3//f/9//3//f/9//3//f/9//3//f/9//3//f/9//3//f/9//3//f/9//3//f/9//3//f/9//3//f/9//3//f/9//3//f/9//3//f/9//3//f/9//3//f/9//3//f/9//3//f/9//3//f/9//3//f/9//3//f/9//3//f/9//3//f/9//3//f/9//3//f/9//3//f/9//3//f/9//3//f/9//3//f/9//3//f/9//3//f/9//3//f/9//3//f/9//3//f/9//3//f/9//3//f/9//3//f/9//3//f/9//3//f/9//3//f/9//3//f/9//3/+f/9//3//f/9//3//f/9//3//f/9//3//f/xikTHNHM0YzRwOIS8lihAvJVApUCntGO4cMCXMGO4czBi6Vt93/3//f/9//3//f/9//n/+f/5//3//f/9//3//f/9//3//f/9//3//f/9//3//f/9//3//f/9//3//f/9//3//f/9//3//f/9//3//f/9//3//f/9//3//f/9//3//f/9//3//f/9//3//f/9//3//f/9//3//f/9//3//f/9//3//f/9//3//f/9//3//f/9//3//f/9//3//f/9//3//f/9//3//f/9//3//f/9//3//f/9//3//f/9//3//f/9//3//f/9//3//f/9//3//f/9//3//f/9//3//f/9//3//f/9//3//f/9//3//f/9//3//f/9//3//f/9//3//f/9//3//f/9//3//f/9//3//f/9//3//f/9//3//f/9//3//f/9//3//f99//3//f99/mVJOKewc7BztHA4hzRjuGA8dDh0uJaoUqhTzPT1r/3//f/9//3//f/9//3//f/9//3//f/9//3//f/9//3//f/9//3//f/9//3//f/9//3//f/9//3//f/9//3//f/9//3//f/9//3//f/9//3//f/9//3//f/9//3//f/9//3//f/9//3//f/9//3//f/9//3//f/9//3//f/9//3//f/9//3//f/9//3//f/9//3//f/9//3//f/9//3//f/9//3//f/9//3//f/9//3//f/9//3//f/9//3//f/9//3//f/9//3//f/9//3//f/9//3//f/9//3//f/9//3//f/9//3//f/9//3//f/9//3//f/9//3//f/9//3//f/9//3//f/9//3//f/9//3//f/9//3//f/9//3//f/9//3//f/9//3//f/9//3//f/9//3//f/9/v3dXSk4l7BwOHe0Y7RgPIcwUqhgtJXdOv3f/f/9//3//f/9//3//f/9//3//f/9//3//f/9//3//f/9//3//f/9//3//f/9//3//f/9//3//f/9//3//f/9//3//f/9//3//f/9//3//f/9//3//f/9//3//f/9//3//f/9//3//f/9//3//f/9//3//f/9//3//f/9//3//f/9//3//f/9//3//f/9//3//f/9//3//f/9//3//f/9//3//f/9//3//f/9//3//f/9//3//f/9//3//f/9//3//f/9//3//f/9//3//f/9//3//f/9//3//f/9//3//f/9//3//f/9//3//f/9//3//f/9//3//f/9//3//f/9//3//f/9//3//f/9//3//f/9//3//f/9//3//f/9//3//f/9//3//f/9//3//f/9//3//f997/3//f/9//3/fezVCyxjrGC4h7BTsHG8tG2P/f/9/33//f/9//3//f/9//3//f/9//3//f/9//3//f/9//3//f/9//3//f/9//3//f/9//3//f/9//3//f/9//3//f/9//3//f/9//3//f/9//3//f/9//3//f/9//3//f/9//3//f/9//3//f/9//3//f/9//3//f/9//3//f/9//3//f/9//3//f/9//3//f/9//3//f/9//3//f/9//3//f/9//3//f/9//3//f/9//3//f/9//3//f/9//3//f/9//3//f/9//3//f/9//3//f/9//3//f/9//3//f/9//3//f/9//3//f/9//3//f/9//3//f/9//3//f/9//3//f/9//3//f/9//3//f/9//3//f/9//3//f/9//3//f/9//3//f/9//3//f/9//3/+f/9//3//f/9//3//f/9/33v/f59v8jmIDCwdNELfe/9//3//f/9//3//f/9//3//f/9//3//f/9//3//f/9//3//f/9//3//f/9//3//f/9//3//f/9//3//f/9//3//f/9//3//f/9//3//f/9//3//f/9//3//f/9//3//f/9//3//f/9//3//f/9//3//f/9//3//f/9//3//f/9//3//f/9//3//f/9//3//f/9//3//f/9//3//f/9//3//f/9//3//f/9//3//f/9//3//f/9//3//f/9//3//f/9//3//f/9//3//f/9//3//f/9//3//f/9//3//f/9//3//f/9//3//f/9//3//f/9//3//f/9//3//f/9//3//f/9//3//f/9//3//f/9//3//f/9//3//f/9//3//f/9//3//f/9//3//f/9//3//f/9//3/de/9//3//f/9//3//f/9//3v/f/97fWvYVv97/3//f997/3//f/9//3//f/9//3//f/9//3//f/9//3//f/9//3//f/9//3//f/9//3//f/9//3//f/9//3//f/9//3//f/9//3//f/9//3//f/9//3//f/9//3//f/9//3//f/9//3//f/9//3//f/9//3//f/9//3//f/9//3//f/9//3//f/9//3//f/9//3//f/9//3//f/9//3//f/9//3//f/9//3//f/9//3//f/9//3//f/9//3//f/9//3//f/9//3//f/9//3//f/9//3//f/9//3//f/9//3//f/9//3//f/9//3//f/9//3//f/9//3//f/9//3//f/9//3//f/9//3//f/9//3//f/9//3//f/9//3//f/9//3//f/9//3//f/9//3//f/9//3//f/5//3//f/9//n/+f/573nv/f/9//3u9b/97/3//f997/3//f/9//3//f/9//3//f/9//3//f/9//3//f/9//3//f/9//3//f/9//3//f/9//3//f/9//3//f/9//3//f/9//3//f/9//3//f/9//3//f/9//3//f/9//3//f/9//3//f/9//3//f/9//3//f/9//3//f/9//3//f/9//3//f/9//3//f/9//3//f/9//3//f/9//3//f/9//3//f/9//3//f/9//3//f/9//3//f/9//3//f/9//3//f/9//3//f/9//3//f/9//3//f/9//3//f/9//3//f/9//3//f/9//3//f/9//3//f/9//3//f/9//3//f/9//3//f/9//3//f/9//3//f/9//3//f/9//3//f/9//3//f/9//3//f/9//3//f/9//3//f/9/vHf+f/5//3/+f/9//3//f/9//3/+e/9//3//f91z/nv/f/9//3//f/9/3Xvde/9//3//f/9//3//f/9//3//f/9//3//f/9//3//f/9//3//f/9//3//f/9//3//f/9//3//f/9//3//f/9//3//f/9//3//f/9//3//f/9//3//f/9//3//f/9//3//f/9//3//f/9//3//f/9//3//f/9//3//f/9//3//f/9//3//f/9//3//f/9//3//f/9//3//f/9//3//f/9//3//f/9//3//f/9//3//f/9//3//f/9//3//f/9//3//f/9//3//f/9//3//f/9//3//f/9//3//f/9//3//f/9//3//f/9//3//f/9//3//f/9//3//f/9//3//f/9//3//f/9//3//f/9//3//f/9//3//f/9//3//f/9//3//f/9//3//f/9//3//f/5//3//f/9//n//f/57/3//f/57/3//f/9//3//f/9//n//f/9//3/+e/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3//f/9//n//f/9//3/+f/9//3//f/9//3//f/9//3//f/9//3//f/9//3//f/9//3//f/9//3//f/9//3/+f/9//3//f/9//3//f/9//3//f/9//3//f/9//3//f/9//3//f/9//3//f/9//3//f/9//3//f/9//3//f/9//3//f/9//3//f/9//3//f/9//3//f/9//3//f/9//3//f/9//3//f/9//3//f/9//3//f/9//38YYxhjGGMYYxhjGGMYYxhjGGMYYxhjGGMYYxhjGGMYYxhjGGMYYxhjGGMYYxhjGGMYYxhjGGMYYxhjGGMYYxhjGGMYYxhjGGMYYxhjGGMYYxhjGGMYYxhjGGMYYxhjGGMYYxhjGGMYYxhjGGMYYxhjGGMYYxhjGGMYYxhjGGMYYxhjGGMYYxhjGGMYYxhjGGMYYxhjGGMYYxhjGGMYYxhjOGMXYxhjF2M4YxdjGGMXYxhnF2MYYxdjGGcYYxhnGGMZZxhjGWMYYxljGWMaYxljGmMZYxljGGMYYxdjGGMXYxhjGGMYYxhjGGMYYxhjGGMYYxhjGGMYYxhjGGMYYxhjGGMYYxhjGGMYYxhjGGMYYxhjGGMYYxhjGGMYYxhjGGMYYxhjGGMYYxhjGGMYYxhjGGMYYxhjGGMYYxhjGGMYYxhjGGMYYxhjGGMYYxhjGGMYYxhjTAAAAGQAAAAAAAAAAAAAAFEAAAA8AAAAAAAAAAAAAABSAAAAPQAAACkAqgAAAAAAAAAAAAAAgD8AAAAAAAAAAAAAgD8AAAAAAAAAAAAAAAAAAAAAAAAAAAAAAAAAAAAAAAAAACIAAAAMAAAA/////0YAAAAcAAAAEAAAAEVNRisCQAAADAAAAAAAAAAOAAAAFAAAAAAAAAAQAAAAFAAAAA==</SignatureImage>
          <SignatureComments/>
          <WindowsVersion>10.0</WindowsVersion>
          <OfficeVersion>16.0.17531/26</OfficeVersion>
          <ApplicationVersion>16.0.17531</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2024-05-10T15:06:07Z</xd:SigningTime>
          <xd:SigningCertificate>
            <xd:Cert>
              <xd:CertDigest>
                <DigestMethod Algorithm="http://www.w3.org/2001/04/xmlenc#sha256"/>
                <DigestValue>TsdE1l8/+rmSv4dzQuknF7EsK6B3VU8owJpWryEEO0M=</DigestValue>
              </xd:CertDigest>
              <xd:IssuerSerial>
                <X509IssuerName>CN=AC CERTIFICA MINAS v5, OU=AC SOLUTI v5, O=ICP-Brasil, C=BR</X509IssuerName>
                <X509SerialNumber>8520566438572518669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FjCCBP6gAwIBAgIBCzANBgkqhkiG9w0BAQ0FADBvMQswCQYDVQQGEwJCUjETMBEGA1UEChMKSUNQLUJyYXNpbDE0MDIGA1UECxMrQXV0b3JpZGFkZSBDZXJ0aWZpY2Fkb3JhIFJhaXogQnJhc2lsZWlyYSB2NTEVMBMGA1UEAxMMQUMgU09MVVRJIHY1MB4XDTE5MDIwNTE0MzY0M1oXDTI5MDMwMjExNTg1OVowWTELMAkGA1UEBhMCQlIxEzARBgNVBAoTCklDUC1CcmFzaWwxFTATBgNVBAsTDEFDIFNPTFVUSSB2NTEeMBwGA1UEAxMVQUMgQ0VSVElGSUNBIE1JTkFTIHY1MIICIjANBgkqhkiG9w0BAQEFAAOCAg8AMIICCgKCAgEAt3EZvviHaCLuaPgCUFpjBiQ/Q4p1NsRvZOmcj9dFJUYZM702s0dGrb1xYH4Xd/oVaDutlae87c0MYxQFXd69TkTBgVQcrO1vQA0siK24t05SxW+4OlfKLYCPfqOKmaAKjC5Hm72gRDf4EUVmkrVHGaoTftpP1NLJploYsLkHOfaTcxOnkjwNBB+fcVsxbDRy7XKqGnsvoz4PNendKIqHD2uLwM0xQmLGUSJcY2jLJC2bH3Zx1PTjKPDq7epV2bo72V+PJ/cMkwKgnmrvR6oCap6izHSMBkgl5lu+ld7Lc6S004nxytu661onqlcdJgmRC08r6WE+ad/X6Do6Mu3spfFTBzH/L0ZlN3p6Kd6p/XQVkMpHUvPrI8eOSmnsiPE5qNBuCmaCxt0QdTBnFarWMpI2RK5HAX7GNNs7TBPk2WSLnJrrmQ4Ot1QCrIybe/ncd97y1pr6EffSb8CmrNhzoPLLx8jHHO+M8iYxy8TaT9ei56h3QTapl4XQ6aWdP415hV4F5gJ3vg0NHSgEy177cBaACKJKuRHFmZHoowh1KQvIk/stg577B8IB3ZJQ6dRyc37MpTGo6Rs4WagYxaWQCYYJ90wr/FpYDOSOdRmT06BvmVg/LkhiEjJR6PQOCcrvLqNXlULihsZ9IYobPuMbliPkcfa081glKF8htzD5fpkCAwEAAaOCAdEwggHNMB0GA1UdDgQWBBQ/01ypGU3XiBYtmAyvCt7hTyQWsDAPBgNVHRMBAf8EBTADAQH/MB8GA1UdIwQYMBaAFErHl9y4Wa0KBztHVSbf1bInrnpxMIHvBgNVHSAEgecwgeQwSgYGYEwBAgQtMEAwPgYIKwYBBQUHAgEWMmh0dHBzOi8vY2NkLmFjc29sdXRpLmNvbS5ici9kb2NzL2RwYy1hYy1zb2x1dGkucGRmMEoGBmBMAQIBYDBAMD4GCCsGAQUFBwIBFjJodHRwczovL2NjZC5hY3NvbHV0aS5jb20uYnIvZG9jcy9kcGMtYWMtc29sdXRpLnBkZjBKBgZgTAECA1swQDA+BggrBgEFBQcCARYyaHR0cHM6Ly9jY2QuYWNzb2x1dGkuY29tLmJyL2RvY3MvZHBjLWFjLXNvbHV0aS5wZGYweAYDVR0fBHEwbzA1oDOgMYYvaHR0cDovL2NjZC5hY3NvbHV0aS5jb20uYnIvbGNyL2FjLXNvbHV0aS12NS5jcmwwNqA0oDKGMGh0dHA6Ly9jY2QyLmFjc29sdXRpLmNvbS5ici9sY3IvYWMtc29sdXRpLXY1LmNybDAOBgNVHQ8BAf8EBAMCAQYwDQYJKoZIhvcNAQENBQADggIBAGLG02EKsbfvrRI7BGK7kXaS4Vn3RNk5DUi8oKI1QF10vkxu0vcW65xnM5g1mppPwZmYdCfUt6iYRoWFsxYZjw9zsKcX0q7z2s37BTbpkVjjBJKryjzen6JC3yI7V061H8DNTWf5fUmPob4lzkgyuJ5BnkuacZ/3kOm5zfRzt5ijCrshViCJDDKKdTlCIjzNabirrKpqaX18fGshvFsIFjuhkHiiUP1uhhzo9v/cHDKZDJT1z18NDz396Fs8YLUMNImU5my3lm5ZAM8+VT/4+pxUVIMj1SzfUvl6EymPRZlQujHVDB1P7lyXFFP2HkrCgegr5YPYPToKmdvivAlWWhHR8UsUwSVfIj9Rq+z3CgZymHO+h5L1XpaGuLdq9qNvYkwMPt3M8HXO+wyrNOoAo1Uw4V3TkahjYw3yv1EEAU9U6McUHWFwOW4TiESYF7V+wyTfhbiwWiqWepmH1ZGHXqhUcjp3gmpsMwlN5TzUjrSVOg0uMeAbYyQkecgPI0LFpbAwcXbdOKhEXq9CsKvic8VCqh7H+A1chNlI3GiKZWoFqQ4jArlgxOYHUVFEj1+1LacPZWKnQBGVlH2CM8LcLVKTAPBwMNTaonc99vZmw6oVRWMJhLAsRRT7SnkABYH+VnpxHG4A3xSy7G8btWe+E5u9Msknf3c1nM9qkosEOPZ8</xd:EncapsulatedX509Certificate>
            <xd:EncapsulatedX509Certificate>MIIGPjCCBCagAwIBAgIBCzANBgkqhkiG9w0BAQ0FADCBlzELMAkGA1UEBhMCQlIxEzARBgNVBAoMCklDUC1CcmFzaWwxPTA7BgNVBAsMNEluc3RpdHV0byBOYWNpb25hbCBkZSBUZWNub2xvZ2lhIGRhIEluZm9ybWFjYW8gLSBJVEkxNDAyBgNVBAMMK0F1dG9yaWRhZGUgQ2VydGlmaWNhZG9yYSBSYWl6IEJyYXNpbGVpcmEgdjUwHhcNMTgwNjI5MTg1NTIwWhcNMjkwMzAyMTIwMDIwWjBvMQswCQYDVQQGEwJCUjETMBEGA1UEChMKSUNQLUJyYXNpbDE0MDIGA1UECxMrQXV0b3JpZGFkZSBDZXJ0aWZpY2Fkb3JhIFJhaXogQnJhc2lsZWlyYSB2NTEVMBMGA1UEAxMMQUMgU09MVVRJIHY1MIICIjANBgkqhkiG9w0BAQEFAAOCAg8AMIICCgKCAgEAtoQbmI4YZawD53+Un9kiyaLa1Yf0OtZ1HtRX8dEJ/a8gMegdj8octdGAid1SKe7IMYRCN554iZldoDhfK7YLJxbjQaT/OfA7fRu6uA7z7joS34zdYhEN4P4EgL3DTCQPVzStjExIhu+qG0VV4cuZQ8n+jrRL653/liXqTwgVJd1YHZO/vQnjWWUmuANO1Gxp/cIRjASUenWfT0LV3Uiu9x9ZwYi/fS6eX7ihmpxVgRrzf717EcYZziVjNJj/wwLRbVs4pgz005d+W96iqxhi0Hb/f4rBYqYci9DwEFzYdvkkk62KbrbHw+lhpGXdQs+wHPYR8rh6nxdNwMuXLyF1UU9EXxy5TGsrbQmCdjWVDcJs2ViLDcmBHSdvLcgkOQYj7vCw5Mpfu+7s2veGa0H/U+FrdYSn4JXy9E78TNcRv5mV1y98eDR4iHSSJMPcPmn54QImkoXwch6t5EmmPEd1FpPD0bw5cs8Fm30GFkIH1245ANRI298V9s3qcR+hHTKianI7uFmrgZEPu8hl8rNnQmAo1q8XOShp8h9XB1xh6I9yETNX+LbaPsoZ7iFNbvQ6+TLxBzM6wcKaT9eW6DXscIRFviyqeLy2finG9IE9hGYVeWoLl2uGVqFr124HTLppej/0Wbfel7QjDL0I99u2vKviD14J+2E+UBLjsFgOf5UCAwEAAaOBuzCBuDAUBgNVHSAEDTALMAkGBWBMAQEuMAAwPwYDVR0fBDgwNjA0oDKgMIYuaHR0cDovL2FjcmFpei5pY3BicmFzaWwuZ292LmJyL0xDUmFjcmFpenY1LmNybDAfBgNVHSMEGDAWgBRpqL512cTvbOcTReRhbuVo+LZAXjAdBgNVHQ4EFgQUSseX3LhZrQoHO0dVJt/VsieuenEwDwYDVR0TAQH/BAUwAwEB/zAOBgNVHQ8BAf8EBAMCAQYwDQYJKoZIhvcNAQENBQADggIBAHTHprVP4HJFNsMWtG/1uj+CRSITHaIqKokRSoDFGRuxKLWNAXv1G59Ioyn0iiQimDUijBSVizNBHRFYpxs6J+0Ju9z8cHUWahqBkqhMLNNzPDjWCgxiBCGwMHvkSku1nJHkKf0Tbo7XL5GvZTE7rXY4phop6hqImfCPdaG9uoI2RENAuGF5Vsa/7I7x3pbKwQV78UbmrFfCoLrZB8e3pawY5JVxZU5PHyf59A+g8l9o5g7IqMtkKdpq2r52q/1SRaRZHWYwMc2o823nb57fjP+n21Ccxnve2j3a1lmsCbpvfwgkku9xTzOE3BhTSFYMUGeD7FUfSmztTxuvtYGG4dKqfHXYmKE/GHtrKwbj4zU9DNsItO4BXCGnJg+Cm/1qJAvCBT8NHMwPp82jvxc7JC3KSREmLFQfhj5ndMi0T/B0HWhOEpe30GeZQToRxjPjV68UBjURNzEybWMTQwPf5hx6TtxCQ1ogUNR9Em/qmt3EWxXB+JDv3CgjeCNgzQQ8AQHdAvRYDu7z8xNhTaE+SL9+Ctp1LS9O9n8Miu4ZwsG/WP0A36ftUQSZ9QizDue2iS4HCvK8qhBWmqq8bF5pnPWCXSxxj7x+rKo648BBJSKpd4B5sQW+YG43ONUuE6VmFio4ofrwjvf+xZVoghfkADeq6/5hsGNJsLzXDfr6hCDB</xd:EncapsulatedX509Certificate>
            <xd:EncapsulatedX509Certificate>MIIGoTCCBImgAwIBAgIBATANBgkqhkiG9w0BAQ0FADCBlzELMAkGA1UEBhMCQlIxEzARBgNVBAoMCklDUC1CcmFzaWwxPTA7BgNVBAsMNEluc3RpdHV0byBOYWNpb25hbCBkZSBUZWNub2xvZ2lhIGRhIEluZm9ybWFjYW8gLSBJVEkxNDAyBgNVBAMMK0F1dG9yaWRhZGUgQ2VydGlmaWNhZG9yYSBSYWl6IEJyYXNpbGVpcmEgdjUwHhcNMTYwMzAyMTMwMTM4WhcNMjkwMzAyMjM1OTM4WjCBlzELMAkGA1UEBhMCQlIxEzARBgNVBAoMCklDUC1CcmFzaWwxPTA7BgNVBAsMNEluc3RpdHV0byBOYWNpb25hbCBkZSBUZWNub2xvZ2lhIGRhIEluZm9ybWFjYW8gLSBJVEkxNDAyBgNVBAMMK0F1dG9yaWRhZGUgQ2VydGlmaWNhZG9yYSBSYWl6IEJyYXNpbGVpcmEgdjUwggIiMA0GCSqGSIb3DQEBAQUAA4ICDwAwggIKAoICAQD3LXgabUWsF+gUXw/6YODeF2XkqEyfk3VehdsIx+3/ERgdjCS/ouxYR0Epi2hdoMUVJDNf3XQfjAWXJyCoTneHYAl2McMdvoqtLB2ileQlJiis0fTtYTJayee9BAIdIrCor1Lc0vozXCpDtq5nTwhjIocaZtcuFsdrkl+nbfYxl5m7vjTkTMS6j8ffjmFzbNPDlJuV3Vy7AzapPVJrMl6UHPXCHMYMzl0KxR/47S5XGgmLYkYt8bNCHA3fg07y+Gtvgu+SNhMPwWKIgwhYw+9vErOnavRhOimYo4M2AwNpNK0OKLI7Im5V094jFp4Ty+mlmfQH00k8nkSUEN+1TGGkhv16c2hukbx9iCfbmk7im2hGKjQA8eH64VPYoS2qdKbPbd3xDDHN2croYKpy2U2oQTVBSf9hC3o6fKo3zp0U3dNiw7ZgWKS9UwP31Q0gwgB1orZgLuF+LIppHYwxcTG/AovNWa4sTPukMiX2L+p7uIHExTZJJU4YoDacQh/mfbPIz3261He4YFmQ35sfw3eKHQSOLyiVfev/n0l/r308PijEd+d+Hz5RmqIzS8jYXZIeJxym4mEjE1fKpeP56Ea52LlIJ8ZqsJ3xzHWu3WkAVz4hMqrX6BPMGW2IxOuEUQyIaCBg1lI6QLiPMHvo2/J7gu4YfqRcH6i27W3HyzamEQIDAQABo4H1MIHyME4GA1UdIARHMEUwQwYFYEwBAQAwOjA4BggrBgEFBQcCARYsaHR0cDovL2FjcmFpei5pY3BicmFzaWwuZ292LmJyL0RQQ2FjcmFpei5wZGYwPwYDVR0fBDgwNjA0oDKgMIYuaHR0cDovL2FjcmFpei5pY3BicmFzaWwuZ292LmJyL0xDUmFjcmFpenY1LmNybDAfBgNVHSMEGDAWgBRpqL512cTvbOcTReRhbuVo+LZAXjAdBgNVHQ4EFgQUaai+ddnE72znE0XkYW7laPi2QF4wDwYDVR0TAQH/BAUwAwEB/zAOBgNVHQ8BAf8EBAMCAQYwDQYJKoZIhvcNAQENBQADggIBABRt2/JiWapef7o/plhR4PxymlMIp/JeZ5F0BZ1XafmYpl5g6pRokFrIRMFXLyEhlgo51I05InyCc9Td6UXjlsOASTc/LRavyjB/8NcQjlRYDh6xf7OdP05mFcT/0+6bYRtNgsnUbr10pfsK/UzyUvQWbumGS57hCZrAZOyd9MzukiF/azAa6JfoZk2nDkEudKOY8tRyTpMmDzN5fufPSC3v7tSJUqTqo5z7roN/FmckRzGAYyz5XulbOc5/UsAT/tk+KP/clbbqd/hhevmmdJclLr9qWZZcOgzuFU2YsgProtVu0fFNXGr6KK9fu44pOHajmMsTXK3X7r/Pwh19kFRow5F3RQMUZC6Re0YLfXh+ypnUSCzA+uL4JPtHIGyvkbWiulkustpOKUSVwBPzvA2sQUOvqdbAR7C8jcHYFJMuK2HZFji7pxcWWab/NKsFcJ3sluDjmhizpQaxbYTfAVXu3q8yd0su/BHHhBpteyHvYyyz0Eb9LUysR2cMtWvfPU6vnoPgYvOGO1CziyGEsgKULkCH4o2Vgl1gQuKWO4V68rFW8a/jvq28sbY+y/Ao0I5ohpnBcQOAawiFbz6yJtObajYMuztDDP8oY656EuuJXBJhuKAJPI/7WDtgfV8ffOh/iQGQATVMtgDN0gv8bn5NdUX8UMNX1sHhU3H1UpoW</xd:EncapsulatedX509Certificate>
          </xd:CertificateValues>
        </xd:UnsignedSignatureProperties>
      </xd:UnsignedProperties>
    </xd:QualifyingProperties>
  </Object>
  <Object Id="idValidSigLnImg">AQAAAGwAAAAAAAAAAAAAAHEBAAB/AAAAAAAAAAAAAABmJAAAkQwAACBFTUYAAAEAMMcAAMsAAAAFAAAAAAAAAAAAAAAAAAAAVgUAAAADAABYAQAAwQAAAAAAAAAAAAAAAAAAAMA/BQDo8QIACgAAABAAAAAAAAAAAAAAAEsAAAAQAAAAAAAAAAUAAAAeAAAAGAAAAAAAAAAAAAAAcgEAAIAAAAAnAAAAGAAAAAEAAAAAAAAAAAAAAAAAAAAlAAAADAAAAAEAAABMAAAAZAAAAAAAAAAAAAAAcQEAAH8AAAAAAAAAAAAAAH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xAQAAfwAAAAAAAAAAAAAAcgEAAIAAAAAhAPAAAAAAAAAAAAAAAIA/AAAAAAAAAAAAAIA/AAAAAAAAAAAAAAAAAAAAAAAAAAAAAAAAAAAAAAAAAAAlAAAADAAAAAAAAIAoAAAADAAAAAEAAAAnAAAAGAAAAAEAAAAAAAAA8PDwAAAAAAAlAAAADAAAAAEAAABMAAAAZAAAAAAAAAAAAAAAcQEAAH8AAAAAAAAAAAAAAHIBAACAAAAAIQDwAAAAAAAAAAAAAACAPwAAAAAAAAAAAACAPwAAAAAAAAAAAAAAAAAAAAAAAAAAAAAAAAAAAAAAAAAAJQAAAAwAAAAAAACAKAAAAAwAAAABAAAAJwAAABgAAAABAAAAAAAAAPDw8AAAAAAAJQAAAAwAAAABAAAATAAAAGQAAAAAAAAAAAAAAHEBAAB/AAAAAAAAAAAAAAByAQAAgAAAACEA8AAAAAAAAAAAAAAAgD8AAAAAAAAAAAAAgD8AAAAAAAAAAAAAAAAAAAAAAAAAAAAAAAAAAAAAAAAAACUAAAAMAAAAAAAAgCgAAAAMAAAAAQAAACcAAAAYAAAAAQAAAAAAAADw8PAAAAAAACUAAAAMAAAAAQAAAEwAAABkAAAAAAAAAAAAAABxAQAAfwAAAAAAAAAAAAAAcgEAAIAAAAAhAPAAAAAAAAAAAAAAAIA/AAAAAAAAAAAAAIA/AAAAAAAAAAAAAAAAAAAAAAAAAAAAAAAAAAAAAAAAAAAlAAAADAAAAAAAAIAoAAAADAAAAAEAAAAnAAAAGAAAAAEAAAAAAAAA////AAAAAAAlAAAADAAAAAEAAABMAAAAZAAAAAAAAAAAAAAAcQEAAH8AAAAAAAAAAAAAAHIBAACAAAAAIQDwAAAAAAAAAAAAAACAPwAAAAAAAAAAAACAPwAAAAAAAAAAAAAAAAAAAAAAAAAAAAAAAAAAAAAAAAAAJQAAAAwAAAAAAACAKAAAAAwAAAABAAAAJwAAABgAAAABAAAAAAAAAP///wAAAAAAJQAAAAwAAAABAAAATAAAAGQAAAAAAAAAAAAAAHEBAAB/AAAAAAAAAAAAAAB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oHdr+n8AAACgd2v6fwAAEwAAAAAAAAAAAACy+n8AANXFsWr6fwAAMBYAsvp/AAATAAAAAAAAAAgXAAAAAAAAQAAAwPp/AAAAAACy+n8AAKfIsWr6fwAABAAAAAAAAAAwFgCy+n8AAKCxNSV5AAAAEwAAAAAAAABIAAAAAAAAAOS2WGv6fwAAkKN3a/p/AABAu1hr+n8AAAEAAAAAAAAA0OBYa/p/AAAAAACy+n8AAAAAAAAAAAAAAAAAAAAAAAASAAAA9wQAAKAUIJmPAQAAqzJbsfp/AACAsjUleQAAABmzNSV5AAAAAAAAAAAAAAC4szUlZHYACAAAAAAlAAAADAAAAAEAAAAYAAAADAAAAAAAAAASAAAADAAAAAEAAAAeAAAAGAAAAL0AAAAEAAAA9wAAABEAAAAlAAAADAAAAAEAAABUAAAAiAAAAL4AAAAEAAAA9QAAABAAAAABAAAA0XbJQasKyUG+AAAABAAAAAoAAABMAAAAAAAAAAAAAAAAAAAA//////////9gAAAAMQAwAC8AMAA1AC8AMgAwADIANAAGAAAABgAAAAQAAAAGAAAABgAAAAQAAAAGAAAABgAAAAYAAAAGAAAASwAAAEAAAAAwAAAABQAAACAAAAABAAAAAQAAABAAAAAAAAAAAAAAAHIBAACAAAAAAAAAAAAAAAByAQAAgAAAAFIAAABwAQAAAgAAABAAAAAHAAAAAAAAAAAAAAC8AgAAAAAAAAECAiJTAHkAcwB0AGUAbQAAAAAAAAAAAAAAAAAAAAAAAAAAAAAAAAAAAAAAAAAAAAAAAAAAAAAAAAAAAAAAAAAAAAAAAAAAAHDu4ZaPAQAAcO7hlo8BAAAayLFq+n8AANBugbH6fwAAAAAAAAAAAAAQQACy+n8AAAkAAAABAAAACQAAAAAAAAAAAAAAAAAAAAAAAAAAAAAAu/B0QtBeAAAAAAAAAAAAABAVNCV5AAAAwA7yp48BAACgFCCZjwEAAABlE6gAAAAAAAAAAAAAAAAHAAAAAAAAAAAAAAAAAAAAHBE0JXkAAABZETQleQAAANHNV7H6fwAA7wJGILXiAAAAAAAAAAAAAAAAAAAAAAAAAAAAAAAAAACgFCCZjwEAAKsyW7H6fwAAwBA0JXkAAABZETQleQAAALD98aePAQAA4BE0J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Dhlo8BAADJrDUleQAAAAMAAAAAAAAA0G6Bsfp/AAAAAAAAAAAAAAMAAAD5fwAAKAAAAAAAAAAAAAAA+X8AAAAAAAAAAAAAAAAAAAAAAACLVXVC0F4AAODir6iPAQAA4OKvqI8BAADg////AAAAAKAUIJmPAQAAkAEAAAAAAAAAAAAAAAAAAAYAAAAAAAAAAAAAAAAAAAAMrjUleQAAAEmuNSV5AAAA0c1Xsfp/AABgAEr/+X8AAMDxr6gAAAAAwPGvqI8BAABxrTUleQAAAKAUIJmPAQAAqzJbsfp/AACwrTUleQAAAEmuNSV5AAAAUEYpr48BAADorjUlZHYACAAAAAAlAAAADAAAAAMAAAAYAAAADAAAAAAAAAASAAAADAAAAAEAAAAWAAAADAAAAAgAAABUAAAAVAAAAAoAAAAnAAAAHgAAAEoAAAABAAAA0XbJQasKyUEKAAAASwAAAAEAAABMAAAABAAAAAkAAAAnAAAAIAAAAEsAAABQAAAAWAASKh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BkAAAD2AAAARwAAACkAAAAZAAAAzgAAAC8AAAAhAPAAAAAAAAAAAAAAAIA/AAAAAAAAAAAAAIA/AAAAAAAAAAAAAAAAAAAAAAAAAAAAAAAAAAAAAAAAAAAlAAAADAAAAAAAAIAoAAAADAAAAAQAAAAhAAAACAAAAGIAAAAMAAAAAQAAAEsAAAAQAAAAAAAAAAUAAAAhAAAACAAAAB4AAAAYAAAAAAAAAAAAAAByAQAAg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MqnQT8AAAAAAAAAAP4qQT8AACRCAADIQSQAAAAkAAAAyqdBPwAAAAAAAAAA/ipBPwAAJEIAAMhBBAAAAHMAAAAMAAAAAAAAAA0AAAAQAAAAKQAAABkAAABSAAAAcAEAAAQAAAAQAAAABwAAAAAAAAAAAAAAvAIAAAAAAAAHAgIiUwB5AHMAdABlAG0AAAAAAAAAAAAAAAAAAAAAAAAAAAAAAAAAAAAAAAAAAAAAAAAAAAAAAAAAAAAAAAAAAAAAAAAAAAAAAAAAAAAAALh96paPAQAAAAAAAAAAAAAAAAAAAAAAALh96paPAQAADKzOsfp/AAC4feqWjwEAAA8AAMAAAAAAAAAAAAAAAACoFREAAAAAAAAAAACPAQAA4Zezsfp/AAAAAPGWjwEAAAAADpePAQAAmoRF+a1wAAACAAAAAAAAAA5/R5WvagAA6hQnAAAAAADpOIz///////g3AAAhjAEEYAyWsI8BAABBPqL//////wqQ+c/pZAAAqE7kpwAAAABITTUleQAAABCHjqiPAQAAAAAAAAAAAACrMlux+n8AAGBLNSV5AAAAZAAAAAAAAAAIABW0jwEAAAAAAABkdgAIAAAAACUAAAAMAAAABAAAAEYAAAAoAAAAHAAAAEdESUMCAAAAAAAAAAAAAABSAAAAPQAAAAAAAAAhAAAACAAAAGIAAAAMAAAAAQAAABUAAAAMAAAABAAAABUAAAAMAAAABAAAAFEAAAAkqQAAKQAAABkAAABlAAAARQAAAAAAAAAAAAAAAAAAAAAAAACpAAAAfwAAAFAAAAAoAAAAeAAAAKyoAAAAAAAAIADMAFEAAAA8AAAAKAAAAKkAAAB/AAAAAQAQAAAAAAAAAAAAAAAAAAAAAAAAAAAAAAA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5xz/3//f/9//3//f957/3//f/9//3//f/9//3//f/9//3/+f/9/3Xv/f/9//n//f/9//3/de/9//3//f/9//3/de/9//3/+f/9//3/+f/9/nXP/f/9//3//f/9//3//f/9/33v/f/9//3//f/9//3//f/9//3//f957/3/ee/9//3//f713/3//f/9//3//f/9//3//f957/3//f/9//n//f/9//nv/f/9/3Xv/f/9//3//f/9//3//f/9//3//e/9//3//f/57/nv/f/9//3//f/9//n//f/9/3Xf/f/9//3//f/9//3/+f/9//3//f/9//3//f/9//3/ee/9//3/+f/9//3//f/9//3/+f/9//3//f/9//3//f/9//3//fwAA/3//f/9//3//f/9//3//f/9//3//f/9//3//f/9//3//f99//3//f/9//3//f/9//3//f/9//3//f/9/33v/f/9//3//f/9//3/+e/9/3Xfde/9//3/+e/5//Xvde/9//n/+f7x3/3+cc/5//3//f917/3//f/9//3//f917/3//f/9//3//f/9//3//f/9//3//f/9//3/fe/9//3//f/9//3//f997/3//f997/3/fe/9//3//f51z/3//f/9//3//f/9//nv/f/57/3//f/9//nu9d/9//3//f/9//3//f/9/m2//f/9/3Xf/f/57/3/+e/9//3/dd/9//n//f913/3/de/9//n//f/9//3/+f/9//3/+e/9//3/de/9//3//f/9//3//f/9//3//f/9//3//f/9//n/de/5//n//f/9//3//f/9//3//f/9//38AAP9//3//f/9//3//f/9//3//f/9//3//f/9//3//f/9//3//f/9//3//f/9//3//f/9//3//f953/3//f997/3v/e/9//3//e/9//3//f/9//3//f/9//Xv/f/5//n//f/9//3//f/9//3//f/9/vHf/f/9/3nucc/9//3//f/9/3nf/f/9//3//f/9//3//f/9//3//f/9/vnf/f/9//3//f/9//3++d/9//3//f/9//3//f/9//3//f/9/33v/f957/3//f/57/3//f/9//3//f713/3//f/9//3//f/57/3//f/9//3//f957/3//f/9//3//f/9//3//f/9//3//f/9//3//f/5//3/ee957/3//f/9/vHf/f/9/3nv/f/9//3//f/9//3/fe/9//3//f/9//3/ee957/3//f/9//3//f/9//3//f/9//3//f/9/AAD/f/9//3//f/9//3//f/9//3//f/9//3//f/9//3//f997/3//f997/3//f/9//3//f/9//3//f/9/fG8yRs81Mkaec/9//3//f/9/33v/f/9//3/ee/9//nv/f/9//nv/f753/3++d/9/3nu9d/9//3//f/9//3//f/9//3//f/9//3//f/9/33v/f/9//3//f/9//3//f/9//3//f997/3//f753/3//f/9//3//f997/3//f641/3//f/9//3//f/9//3//f997/3/ed/9//3//f/9/3nf/f/9//3//f/9//3//f997/3//f997/3//f/9//3v/f/9//3v/f/9//3//f/9//3//f/9//3//f/9//3++d/9//3/ee/9//3//f/9//3//f/9//3//f/9//3/fe/9//3//f957vXf/f/9//3//f/9//3//f/9//3//fwAA/3//f/9//3//f/9//3//f/9//3//f/9//3//f/9//3//f/9//3//f/9/33vfe/9//3/fd/9//3//fxJCjjGec20tdUr/f79z/3//f/9/33ffe/9//3/ed/9//3//f/9//3//f/9//3//f/9//3+/d/9/v3ffe/9//3//f997/3//f55z/3//e/9//3v/f/9//3v/f/9/33v/f997/3//f/9//3//f/9//3/fe99733v/f99733tkDP9//3/fe/9//3++c/9/v3f/f/9//3//e/9//3vfd/9//3/fe/9//3//f/9/33f/f/9/vnf/f/97/3++d/9//3//f/9//3v/f/9//3+/d/9/v3edc/9/v3f/f793/3//f997/3//f51z/3/fe/9/v3f/f/9//3//f/9/33//f/9//3//f/9//3//f/9//3//f/9//3//f/9//38AAP9//3//f/9//3//f/9//3//f/9//3//f/9//3//f/9//3+ecysljS1MKW0tVEpca0wl33vfdwohvnOecxJCrzU0RpAx/380QiwlLCW/d997bS2/c793jjGdb1NGdU7/e5dSM0b/f00pLCUTQo8x/38LIf9//380RnZOn3OPMUwpdU7wOb93/3//f1tnrzUKIVRK33v/f/9/v3eNLW0pTClMKRJC+V5tLd97GmMSQv9/lk7xPd976BjxPWwt0Dn/f5ZOVEr/f/9/VEosJY8xXWv/f5dSjjEsJTxn/3/qHN9733tMKX1v/3tMKa4x+V6vMd93bS1ca1RKllL/f/E9+Vrfe7A12Fb/fxJCjzFNKf9/2FrxOf9/GmOPMd97E0LQOTxrPGssJdA5M0bff99/SykJIdA9vnf/f997/3//f/9//3//f/9//3//f/9//3//f/9/AAD/f/9//3//f/9//3//f/9//3//f/9//3//f/9//3//f/9/nm/qHLdWGmP5XjxnnnPpHP9//3vIGL9zjjHxPRtjLSWyNR1jDSHfe9taFULfe6kUv3f/f8kYv3fxOTRG/39WSpA1mFKQMf9/8z3SOZ93yhifc/9/80HSOblaby3fe6810DX/f997nnNtLZZSv3cTQn1v/3/fdztnpxTYWjtn+V47Y59z6Rj/f9dWCyH/f5dSjjG/d6cUl1I6Y9E5uFaQMVVG/3/aWk4pXmv6WjVGXmuIEH9vHGM1Rv9/iBCfc/9/6hx9a9E5Ej48Z24tLCX/f4cQnm/ROVRG/39uLZdS/3/rHPtesTWxNb93FEIcY5hSTin/f7laDCH/f04p8z3/f4cUmFY8aywl+V7RPfle33uvNXVO/3//f/9/vnf/f/9//3//f/9//3//f/9//3//fwAA/3//f/9//3//f/9//3//f/9//3//f/9//3//f/9//3/fe59zqBS/d/9//3+/d55zyRjfe59z6Ry/d+oc2Vr/f1dKkTGZUg0hby2yNZAx33uIFN9733vqHF5rNEI1Rv97VkqxNd9/6xyQMbE1DCH/f8oYn3P/fzVGsjm/d+wg0TmPMbA1/3v/f/9/yBhLJY4xrzUaY/9//399b8kYv3f/f/9/33v6Xukc/3/ZWk0p33tVSm0tv3fJGN97/39MJXZONkqyNf9/uVbrHJExcC2yNbpWDSGRMZAxkDHfe8sYn3Pfe6kUXWtuLTRG/3+XUm4p/3+HEH5v8j0TQv9/bi2XUt97LSX7Xk4pTi1vLdI5d06YUnAtv3v8Yi4p/38tJfxe+14MJd9//3/yPfJB33+ONekgxxjYWv9/33v/f/9//3//f/9//3//f/9//3//f/9//38AAP9//3//f/9//3//f/9//3//f/9//3//f/9//3//f/9//39eawwhLSVOKescHGM9Z8oYf2+/d4cM33uPLRRC/3/0PdM5mFJOLf9/d1KvNZ93yRh+b997qBTfexVC0znfezVGjzH/fxpf/38SQq8133vqHPti/3/TPfRBn3deb/9/FEbROf9/33v/fwohlVL/fwkhO2f/f/9/f2+qGE8pLiUtJdlennOHEP9/2FqoFP9/E0bROd97ZhB+c/9/CyHaWhdGUSm/ez1nyhj/fx5nDyE/a8wY/3+4Vgsl/3+rGD9n/3+HEH5vrzVWTv9/NUZNKf9/yBhca9E5FEbfe24tEkL/f+ocl1bROXVO/3+PNXZO2lrKHP9/eE4NJf9/Tym6Vp936hw9a/9/TS12To4xrzlcaxlj/3//f957/3//f/9//3//f/9//3//f/9//3//f/9/AAD/f/9//3//f/9//3//f/9//3//f/9//3//f/9//3//f/9/XmupFNpaHGNea59vXmuoELE1LSUMIf97+17rHMoYLSmQMb97jzELJQohGWPfe6cUjjUsKQshv3v0PS4pkDHrHJdS33dLJegcCSFTSr93ZgxNKS0pVkqQNf9/qBgLJckYVUr/f/9//3+2VmwtxxjQOd9733//f39zyhj8Xj5rPWe/d7hWCyWOMckc0TkLISslVU5+c+kcTCnqHCwpv3fVPc0cqRhcayspLCWrGNxev3uRNagYSyn4Xv9/iRRxMQwhLSnfe9hayRwMJU0pbi3/f0QIGmM0SgshTSmGEBJCyBwKIf9/+V7oHAohKyn/fzRGTSnKGAwh0zm6VokQ7Bxea1ZO6iALIU0tv3v5XgohCSFrLRhj3nvee/9//3//f/9//3//f/9//3//f/9//3//fwAA/3//f/9//3//f/9//3//f/9//3//f/9//3//f/9//3//f35vKyE8Z31rn3Pfd/9/33f/f79z33v/f/9/v3P/f/9/33v/f/9/W2v/f/9/vnffe/9/nnPfe/9/8z01Rr93n3P/f/9//3//f71z/3//f/9//3/ff/pifW//f/9/33u/e/9//3//f753/3//f9533nf/f/9//39+b8oYPWd/c35vfW//f/9/v3d9b/9/nne/d/9//3+ec/9/v3f/f/9/33//f51zvHf/f713/3//f/9//3+bc/5//3+9d997/3+fc793/3//f793v3f5Xuoc/3+2Vv9/33vfe997/3/fe/9/fG//f/9//3//f997/3//f997/3+/d/9/33tNKRxj33v/f11rv3f/f/9//3//f/9/vnf/f/9//3//f/9//3//f/9//3//f/9//3//f/9//38AAP9//3//f/9//3//f/9//3//f/9//3//f/9//3//f/9//398ayohKyUKIcgYEkKdb/9/33vfd/9//3//f/9//3v/f/9//3//f/9//3u+d/9//3//f/9//3/fe1VO8Tn/f/9//3++c/9//3//f/9/3nf/f753/3/xQVNK33vfe/9//3//f/9//3//f/9//3//f/9/3nv/f/9/O2dMKQsh6hwKJa4133v/f/9//398b/9/33v/f/9//3//f/9/33v/f/9//3/+f/5//X//f957/3//f9533Hv+f7t3/n//f793/3//f753/3/fe/9/2FpsLf9/6BzXWv9//3/fe997/3//f/9//3//f/9//3//f997/3//f993/3//f/9/+V7ZXv9//3//f/9//3//f/9//3//f957/3//f957/3//f/9//3//f/9//3//f/9//3//f/9/AAD/f/9//3//f/9//3//f/9//3//f/9//3//f/9//3//f/9//3/ed997/3+9c/9//3//f/9//3//f/9//3v/f/9//3//f/97vXf/f/97/3//f/9/3nv/f997/3//f51z/3//f/9//3//f/9//3//f/97/3//f/9//3//f/9//3//f/9//3//f713/3//f/9/3Xv/f/9//3//f/9//3//f/9//3//f/9//3+9c/9//3//f/9//3//f997/3//f/9//3//f953/n/9f/t3/n//f/9//3//f/5//X/+f/5//3v/f/9//3//f/9//3v/f/97/3//f/9//3v/f/9//3//f/9//3//f/9//3//f/9//3//f/9//3//f/9//3//f/9//3//f997/3/fe753/3//f/9//3//f/9//3//f/9//3/+f/9//3//f/9//3//f/9//3//fwAA/3//f/9//3//f/9//3//f/9//3//f/9//3//f/9//3//f/9//nv/f/9//3/+e/57/nv/f913/3/+f/9//nvdd/5//3//f/9//3v/f/9//nv/f/9//3//f/9/33v/f997/3/fd/9//3//f/9733v/f/9/vHP/f/9//nv+f9x7/3/fe/9//3//f/9//3//f/9/3Xf/f917/3//f/9//3//f/9//3//e/9//3v/f/97vne9c/9//3v/f/97/3v/f/9//3//e/5/23f9f9t3/3//f7xz/3/9e9x7/n//f997/3//f/9/vnP/f/9//3//f/9//3++d/9//3+cc/9/vXP/f/9//3//f/9/33v/f913/3//f/5//3/ee/5//3+cc/9//3//f957/3//f/9//3//f/9//3//f/9//3//f/9//3//f/9//3//f/9//3//f/9//38AAP9//3//f/9//3//f/9//3//f/9//3//f/9//3//f/9//n//f/9//3//f/9//3//f/9//3//f/9//nv/f/9//3//f957/3+8c/9/3nf/f/9//3//f/9//3//f997/3/fe993/3//f/9//3//f/9//3//f/9/vHf/f/5//n//f917/3//f/9//3//f/97/nv/f/5//3//f/9//3//f/97/3//f/9//3//f/9//3//f/9//3//f753/3//f/97/3//e793/3//f/9//3//f/9//3//f/9//3//f/9//3//f997/3//f/9//3//f953/3//e/9//3++c/9//3/+e/9//3//f/97/3//f/9//3//f/9/3nv/f/9//3//f/9//n//f/9//3//f957/3//f/9//3//f/9//3//f/9//3//f/9//3//f/9//3//f/9//3//f/9/AAD/f/9//3//f/9//3//f/9//3//f/9//3//f/9//3//f/9//3//f/9//3//f/9//3//f957/3//f/9//n//f/9//nv/f/9//3/4WltrGV++c/97/3++czpjOmc6Z9Za/3//f31v0DWwNTRGfm/fe/9/33v/f/9//3/+f/5//n//f1trO2caXxlf/3v/f/9/vXM5Yzlj/3u+d/9//3+3Vltr11q+d/97/3+/d/97v3cSQvE9rzXYVv9//3//f/9//3//f9la+l47Z997/3//f/9//3/fe997/3+YUtI50znaWv9/nnP7XhxjO2f/f/9//3v5Xhtj+l7fe/9/3nf/f7dSE0LyPdE1dk6eb/9//3//f/9//3//f/9//n//f/9//3//f917/3//f/5//3//f/9//3//f/9//3//f/9//3//f/9//3//f/9//3//f/9//3//fwAA/3//f/9//3//f/9//3/ee/9//3//f/5//3//f/9//3//f/9//3//f/9//3//f/9//3//f/9//3//f/9//3//f/9//3//f31vCh2oFMkYuFL/f/97sDHqHAoh6RwRQv9/0DnJGMkYTinLHKkUuVbfe/9//3//f/5//3//f/9//39VSuoc6RjqHP9//3//fzNGCiHIGJVO/3//f997yBjqHAohM0b/f/9/33vyPSwlyRgtJagUCx0KHdla/3//f/9/n3OpFMoY6xx+a/9//3//f/9//3+fcy0l7BztIO0gyxiOLVVKDSGqFDRG/3v/f3xv6xypFOocfWv+e9ZWji3KGE4pqhTrHAwhyRhca/9//3//f/9//3//f/9//3//f/9//3//f/9//3//f/9//3//f/9//3//f/9//3//f/9//3//f/9//3//f/9//3//f/9//38AAL53/3//f997/3/ee/9//3/ee/9//3//f/9//3//f/9//3//f/9//3//f/9//3//f/9//3//f/9//3//f/9//3/ff/9//399bwsdDB0MHZlO/3tfZ+sYyhjIFI4x33tUSsgU6hzKGKoUDiHMGA0hf2//f/9//3//f/9//3//f/9/2VrrHOoY6xy/d/9//39NKeoY6hyPMf9/33t+b6kUCyHqHDxn/3v/fxM+LSWpFA0h6xzrHE4pqRRNJTxj/3v/f35v6xwNIcoYf2//f/9//3//e/9/0jkNIQ0hqxQOIesc6hwLIQ4hDiGxNf9//399b6oU7SDrHDxn3ne9cyUEDSGqFLM1DSGqFE4p6hz/f/9//3//f/9//3//f/9//3//f/9//3//f/9//3//f/9//3//f/9//3//f/9//3//f/9//3//f/9//3//f/9//3//f/9/AAD/f753/3//f997/3//f957/3//f/9//3//f/9//3//f/9//3//f/9//3//f/9//3//f/9//3//f/9//3//f/9//3//f/9/fm8MHewYDiG6Uv9/Dh3MGC4lLCVdb/9//3/xPU0pd07TOc0c7hysGFdK/3//f/9//3//f/9//3//f35rqhQNIcsYXmf/e997qhTrHAwhyxjfe/9/2lbsHAwdyhjfd/9/XmfrGKoU7BwVQv1eHWNOJQwd6xjqHP9/33e/c8kYLSGIEJ9v/3//f/9//3/fd8kUiBCqFJExHGO/c7dS6xzuHBAh9Dn/f/9/nm/tGO4c7Bxda/9//39OKT9n/3//f/9/iRDrHMoYfm//f/9//3//f/9//3//f/9//3//f/9//3//f/9//3//f/9//3//f/9//3//f/9//3//f/9//3//f/9//3//f/9//3//fwAA33v/f553/3/fe997/3//f/9//3//f/9//3//f/9//3//f/9//3//f/9//3//f/9//3//f/9//3//f/9//3//f/9//3//f7937BzLFO4Y3VZ7Tg8d7RjsHBVCn3Pff/9//3uXUt97X2trEBAlDyWyNf9//3//f/9//3//f/9//3+/d6sULiXLGHhO/3/bWuwc7BgNHYoQ/V7/f1dG7RzsGMoY/3v/fzZG6xjsHFApf2//f79321oNIcoYyhifc/9/nm/JFOsY6xh+a/9//3v/f9x3GF8rIQwhyxifc997/3//fzVCzhiuGBVC/3/fd55v7RzOGMwYXmf/f/9733v/f39v/VovJU8pLiWpFP9//3//f/9//3//f/9//3//f/9//3//f/9//3//f/9//3//f/9//3//f/9//3//f/9//3/fe/9//3//f/9//3//f/9/3nsAAL93M0rfe997/3++d/9//3//f/9//3//f/9//3//f/9//3//f/9//3//f/9//3//f/9//3//f/9//3//f/9//3//f/9//3+fcw0d7RgPHVlCEB2LDFEpDiH/f/9//3//f/9//3v/f39vzhzvIA8hsjX/f/9//3/+f/9//3//f/9//38NIU8lzBg2Rv9/kS0OIS4hzBQOIdQ5/3/UOS8lyxhOKf97/3+xNS4lLiFQKf9/v3f/f9977BwMIckUXWvfd35v6hgNIS4hHGP/f/9//3//f9VSCh3LGKoQ/3//f79z/3+YUjElrhj0Of9//39ca+4c7xzuHBtf/3//f/9/tDXuHMwYDiEMHcoUl07/f/9//3//f/9//3//f/9//3//f/9//3//f/9//3//f/9//3//f/9//3//f/9//3//f/9//3//f/9//3//f/9//3++e9daAAC/e/9/6iDQPTtr/399c/9//3//f/9//3//f/9//3//f/9//3//f/9//3//f/9//3//f/9//3//f/9//3//f/9//3//f/9/fmvKFC8hzRQQHc4UMSHNFDdGn3P/f/9//3/fe/9/33tfb80czhzMGNM5/3//f/9//3/+f/9//3//f/9/cC3sHOwc9Dn/f6sUDiFyLQ4hLyXtHN97cS0PIewYsDH/f/9/VUbLGA0h7Bz/f/9//39fa6kU6xjqHDtj/39eawwd7RzNGPU533f/f/9//nv3WqgUTyUOIX9r/3//f/9/Ez7OGDIpsjXfd/9/fGvNGO8czBhdZ/9//3uxMawUDR2qFC4hNkZeZ/9/v3f/f/9//3//f/9//3//f/9//3//f/9//3//f/9//3//f/9//3//f/9//3//f/9//3//f/9//3/fe/9//3+dcxJCCSF8bwAA/3//f/9/LCnpHAol+WL/f997/3//f/9/33v/f/9//3//f/9//3//f/9//3//f/9//3//f/9//3//f/9//3//f/9//3//f35ryhQOHc0UEBnvGBAd7hgNHakUXWvfe/9//3//f/9/v3esGO4cDiGRNf9//3//f/5//3//f/9//3//f/M96xjsHJEtPmftHO0cmk71PQ8hqxRfaw8h7hztHDRC/3//e11nDB3sHA0heEq/c793TyUMHS0l6hz/f/9/v3OrFPAcrhQxJVhKG1/3Wv9/33fLGKwU7xzVOd93/3+ebywhzhgxJfQ9/3v/f51v7RzOGO0Yfmv/f91zqRAwJewY+1r/f/97v3P/e/9//3//f/9//3//f/9//3//f/9//3//f/9//3//f/9//3//f/9//3//f/9//3//f/9//3/fe/9//3/5XkwpZQyvNVtr/38AAP9//3//f/9/rzXJHMkc6hxVSlxr/3//f/9//3//f/9//3//f/9//3//f/9//3//f/9//3//f/9//3//f/9//3//f997/3+/d8sY7BgOHVhCX2fcVu0YDSELHQod/3//f/9//3//f793qxQwJcwY0jn/f/9//n/+f/5//3//f/9//3+4UgwdDB3sGDdGDiHMGF9n/F7LFOwYu1bNGIwQDiG4Uv9//3v/f24p6xwtJaoUyhTsHAsdCx3JFNhW/3v/f793SQgQITIlMSXtGAwd6Rh9a/9/cCnNGDElzRjtHAsd6RjJFDAlrBTSOf9/vnOeb8sYDyHsGDxj/3//fwsdzBjtGLIxeE7SNescuFb/f/9//3//f/9//3//f/9//n//f/9//3//f/9//3//f/9//3//f/9//3//f/9//3//f/9/v3t2TgslyRgKIdA5GWP/f/9/AAD/f/9//3//f9978j2JFA0hTylpDJExPmf/e/97/3//f/9//3//f/9//3/+f/9//3//f/9//3//f/9//3//f/9//3//f/9/fm8MIeoY6xi6Vv9//3vaVuoYyRQrIVxn/3v/f/9//39/aw4hrBTuINI5/3//f/9//n//f/9//3//f/97XWMMHcsUUSUwIQ8h7Bj/e/976hgMHZEtzBQRIcwUnm++c/9//3+fc7AxyRQLHescCx3rHCshVErfd/9//3t/b+0cDiGKEH9vyxgMIcoYXmf/f19rLyXtHC8l7ByqFCwh0jkNIewc0jn/f/9/n2/sHOwcyhhda/9/33e4VusYDyGsFDAlLyHLGPI5v3f/f/9//3//f/9//3/+f/9//3//f/9//3//f/9//n/+f/5//3//e/9//3//f/9/XmuyOaoYDiXsIOwgbi1+b/9/33v/fwAA/n//f/9//3//f59z9EGrFEgIUCntGKsUTyWYTr9z/3//e/9//3//f/9//3//f/9//3//f/9//3//f/9//n//f/9//3/fe35vyhgMIQ0hu1bfe/9/mVIMHW4phwjYUv9//3v/f/9/n2/tHO4cDiHTOf9//3/+f/9//3//f/9//3//f79zyxjtGO4YEB3NGPQ5/3v/f64t6RgNIc0Y8BzNFN93/3//e993/3//f/pa0TVNKW4tEj46Y/97/3//f/9/fm92ShM+dkr/f15rNUZvLRxj/3//f15rNUYtIQ0hVkpdazxnVUp3Tvpa/3/fe793Ez65VjVG33f/f/9//3/6XtQ5DyEOIbM1V0qfc/9/33v/f/9//3//f/5//3/+f/9//3//f957/X/9f/5//n/+f/97/3//f79321pQKYoQDyUwKYoU7SBPLd9//3/ff/9//38AAP9//n//f/9//3//f7930zkOJewYTyXsGOwY6xjrFPM5n2+/d/9//3//f/9//3//f/9//3//f/9//3//f/9//n//f/9//3+/d6oU7hwQJVtK33ufczElzRgMHeoYGl//f/97/3v/f59zqxSrFA4h0jn/f/9//3/+f/9//3//f/9//3+/c8oULyHuGO4czBT8Wr9z/3vXVukY6xjtGO8cDyG/d/9//3//f/9//3//f993/3/fd997/3//f9973nv/f/9//3//f/97/3//f/97/3//f/9//3//f/9/33vfe/9//3//f99733vfe/9//3//f/9/G2P/f59z/3//e/9//3//f/9//3//f/9//3//f/9//3//f/9//3//f/9//3/ee/9//3//f/9//3v/f/9//3v/e35rNELLGMwY7RztHA4hzBwOJS4l33//f/9//3//f/9/AAD/f/5//3//f793/3//f59zkTHsGGgITykNIaoQTyXsGKsUcS14Tl5r33v/f/9//3//f/9//3//f/57/3/+f/9//n/+f71znm+qFA8hjRTyINEc0BwQIawU7BwMHf97/3f/f/9/33efc8wYDyUOIZEx/3//f/9//3//f/9//3//f/9//38MIQ4hrBTuHO0c/3v/f/9/XGsKIescTyXNGC8l/3//f/9//3//f/9//3//f/9//3//f/9//3//f/9//3//f/9//3//f/9//3/+f/9//nv/f/9/3Xfde/9//3//f997/3//f/9//3//f/9/33cKHSshCyHfe/9//3//f/9/33v/f/9//3//f/9//3//f/9//3//f/9/33//f/9//3/fe99/33//f/9//39cZ5ZObykMHewYLiHtHC8lMCXMGMsYcDH/f797/3//f/9//3//fwAA/3/ee99//3//f/9//3//f/9/0jlOJcsYqhQOIe0Y7RjNGK0UzRjtHJEtV0pfa/9/33v/f/9//3//f/9//3/de/5//n//f9936xwOIc4YESGvGK4UzhgvJewcmFL/f/9//3//f/9/n3PLGMsYLSXyPf9//3//f/9//3//f/9//3//f/9/0jkNIQ0h7RxPLd93/3//e/9/bSnJFMsY7iA3Rv9//3//f957/3//f/9/33v/f/9//3//f/9//3//f913/3/9e917/n//f/9//X/de/9//3//f/5//3/+f/9//n//f957/3/ee/9//3//f/heSyllDCollVLfe/9//3//f/9//n/+f/1//3//f/9//n//f/9//3//f/9//3//f99//3//f/9/Xms2Ri0h7BgNHe0YqxAOHS8hzRjMFA8h7RyyOd9//3//f/9//3//f/5//38AAP9//3/ee/9//3//f997/3//f59zsTUtIQ0dzBgOIQ4dECERIe8c7hitFM0YDh1PJXdKfmv/f/9/v3ffd/97/3/9d/9//nt8a8gUqRCJDKwU7hzMGHAtsjV/b/9//3//e/57/3//f31r6xyJEKkUjzH/f/9//3//f/9//3//f/9//3/fe/I9yRSqFC0lFEb/f997/3//f1NGCh3JFKoUNUa+e/9//3//f/9//3//f/9//3//f/9//3//f/9//3//f/5//3//f/9/vHf/f/9//3/+f9173Xv/f/5//3/+f/5//n/+f/9//3//f/9//3t8b8gYSymmFN9733v/f/9/3nvce/5//n/+f/5//n//f/9//3//f/9//3//f/9//3//fxxjNUYuJe0c7RzuHO4YDx3vGFEl7hjNFO4c7RzMGE8pn3Pfe/9//3//f/9/3nv/f/9/AAD/f/9//3//f/9//3//f/9//3//f997sTHrGC8lDiHNGM8YzxjwHM8Y7xjOGO4c7RzsHMoULCETPl1n/3//f/9//3//e/93/3//e/9//3//f/97/3/fd/9//3//f/9//3//f/17/3//f/9//3//f/9//3//f/9//3//f/9//3//f/9//3//f/9//3/fe/9//3//f/9//3/ee/9//3/ff/9//3/+f95//3//f/9//3//f/9//3//f/9//3//f/5/3nv/f/9//3//f/9//3//f957/3//f/9//3/ff/9//3//f/9//n//f/9//3/ee/9//39ba3ROGWP/f/9//3//f/9//3/+f/5//3//f/9//3/fe/9//3//f/9/n3O6VrI17BwtJcsYyxTNGBAhEB0RHc8YMiHvGM0UDh0uIaoU0jW/d/9/33v/f/9//3+cc/9//n//fwAA/3//f/9//3//f/9//3//f/9//3//f7930znLGO0cDyHvHBAd8BwQHfAc8BzuGO4YDiHsHOsYCx3KGOsYkDGYTr9z/3v/e/9//3f/e/97/3//f/9//3//f/9/33v/f957/n/+f/9//3//f/9/33v/f/9//3//f/9//3//f/9//3//f/9//3//f/9//3//f/9/3Xv/f/17/3//f/9/33v/f/9//3//f/9//3//f/9//3//f/9//3//f/5//3//f/9//3//f/9//3//f997/3//f/9//3/ff/9//3//f99//3/+f/9//n/+f/9//3/fe/9//3//f/9//3/fe/9//3//f/9//3//f/9//3//f/9//3//fz1nFD5PJewY7RjtGA0dyhQNIQ4h7hzOFPAc8RjxGM8UzhQPHQ0dyhTSNV5r/3/fe/9//3//f/9//3/+e/9//38AAP9//3//f/9//3//f/9//3//f/9//3//f997FUKrGO4czRgPHQ8dDx0QHc4U7hjuHOwY7BgMHQwdDSHtHO0czBjsGC0h8zn6Vt93/3//f/97/3//f/9//3//f/9//3//f/9//3//f/9//3//f/9//3//f/9//3//f/9//3//f/9//3//f/9//3//f/9//3/+f/9//n//f/5//3//f/9//3//f/9//3//f/9//3//f/9//3//f/9//3//f/9//3//f/9//3//f/9//3//f/9//3//f/9//3//f/9//3//f/9//3/+f/9//3//f/9//3//f/9//3//f/9//3//f/9//3//f/9//3//f/9/XmtWSm8pDBkMHQ0dyxTsFA0ZDh3sFCwh6hgOIc0YEB3wGPEYER0QHQ8dDR0tIY8tv3P/f993/3//f/9//3//f/9//3//f/9/AAD/f/9//3//f/9//3//f/9//3//f/9//3//f59zFkbsHA0d7BTMFM0U7xxSKe4YkzEOHQwdyhTLGOwYDiEPIRAh7hgOHQ4d7RzLGC0l8zm4Vt93/3//f/9//3//f/9//3//f/9//3//f/9//3/fe/9//3//f/9//3//f/9//3//f/9//3//f/9//3//f/9//3/+f/5//n//f/5//3//f/9//3//f/9//3//f/9//3//f/9//3//f/9//3//f/9//3//f/9//3//f/9//3//f/9//3//f/9//3//f/9//3//f/9//3//f/9/33v/f/9//3//f/9//3//f/9//3//f/9/n3M9YzZGcCmqEKoQDR1wKcwUDRkOHU8hLh0NGewUDBmHDCwh8zkPIRAdER3xHPAcDx3tGOsYTSX/f/9733f/f/9//3//f/9//3//f/9//3//fwAA/3//f/9//3//f/9//3//f/9//3//f/9//3//f797NUYLHakQTyUvIc0UzRjuGH9r33scXzRCTiUMHcwY7hzOGO8czRjNGM4Y7xzvHBAh7yCsFA4h0zl4Tjxnv3P/f/9//3//f/9//3//f/9//3//f/9//3//f/9//3//f/9//3//f/9//3//f/9//n//f/5//3/+f/9//3//f/9//3//f/9//3//f/9//3//f/9//3//f99//3//f/9//3//f/9//3//f/9//3//f/9//3//f/9//3//f/9//3//f/9//3//f/97/3//f/9//3//f/9//3//f/9//3+/d9hW0TkLHS4h7RgOHQ4dUCUvIe4YqxBPIQ0ZDBnrFMsQ6xSQKTQ+nW/fd993DR3NFK4UEB3OGA0dyhSvMf9/3nf/f/9//3//f/9//3//f/9//3//f/9//38AAP9//3//f/9//3//f/9//3//f/9//3//f753/3//f997dEYrHakQDR0OHe4YrBDfd/9//3//e993fmu6UpMx7hzNGO4c7xwQIc8czxivGPEc8BzwHM4YzBjLGCwhbSmvMbdSG2Oeb/9//3//f/97/3v/f/9//3//f/9//3//f/9//3//f/9//3//f/9//3//f/5//3//f/9//3//f/9//3//f/9//3//f/9//3//f/9//3//f/9//3//f/9//3//f917/nvee/5//3//f/9//3//f/9//3//f/9//3//f/9//3//f/9//3//f/97n3N/a5hSFEJuKescyhgLHQwhTiWrFO0Y7hgOHcwUzRTtGC8h7BjLFOwY8jX6Vr9v/3f/e/97/3//f8sU7xwxIRAhDh3rGBM+/3//f/9/m2//f/9//3//f/9//3//f/9//3//f/9/AAD/f/9//3//f/9//3//f/9//3//f/9//3//f/9//3//f/9/t04sIcwYMCXuHMwYXmf/f/9//3//f/9//3/fe59zPWMVQg4hixDuHBAhESHPGPAc8BwQIe4c7RzsGAwd7BzLGMsY7BwMHZAtFD7aVj1n/3//e/9//3//f/9//3//f/9//3//f/9//3//f/9//3v/f/9//3//f/9//3//f/97/3//f/9//3//f/9//3//f/9//3//f/9//3//f/9//3//f/9//3//f/9//3//f/9//3//f/9//3//f/9//3//f79zPWO5VhRCsjVOJewcqhQuJQ0dDR3rGOwc6xjrHOsYDSENHS0h7BjsGOwYLiFOJZhOXWf/f/9//3//e/9//3//f/9//3+qEC8hzhiMEMwYNEL/f/9//Xv+f/9/3nv/f/9//3//f/9//3//f/9//3//fwAA/3//f/9//3//f/9//3//f/9//3//f/9//3//f957/3//f/9/uVYNHc0YqxANHZ9v/3//f/5//3//f/9//3//f/9//3//f/9//F70PQ4hrBTuHO4czRjuHM0Y7hztHA8d7hwQHQ8dDiHsGOwYyxTsGKoQ7BgvJbI1FUKYUvtePWffe99733v/f/9//3//f/9//3//f/9//3//f/9//3//f/9//3//f/9//3//f/9//3//f/9//3//f/9//3//f/9//3v/f/9//3//f/9//3//f35vXWfaWndO8z2RMS4l7CANHQ0dzBjsGMwYDR3tHA4drBTtGO0cDh3sGO0c7BwNIcoY6hgLHbE1mE5/a997/3//f/9//3//f/9//3//f957/3//e/9/iRDuHO8cDh26Uv9/33f+f/5/3Hv/f/9/33//f/9//3//f/9//3//f/9//38AAP9//3//f/9//3//f/9//3//f/9//3//f/9//n//f/9//3//f39vyxQPIe4cLiWfb/9//n/9f/1//n/+f/9//3//f/9/33vfe/9//3//f/9/+Fp1StE1DSHMGM0U7xzwHPAYzxTvGM4Y7hjtGA4dDh0PHe4cDyHuHO0c7BgMHewczBjMGA0lTimwNdE5E0I0RphSmFLaWvtePWdea59zv3Pfe99333vfd99733ffe99333e/c59zfWtcZxpf+l7ZWpdSVko1RtI5kDEuJQ0hzBjtIO0c7hzuHO8g7xwQIe8czBTMFO4cDh0PIe4c7hzNGA8h7hzuHM0Y7RwuIZIt0jX6Xnxr/3//f/9/33//f/9//3//f/9//3//f/9//3/+f/9//3v/f8sYECXuHO0cHF//f/97/n/9f/9/3Xv/f/9//3//f/9//3//f/9//3//f/9/AAD/f/9//3//f/9//3//f/9//3//f99//3//f/9//n//f/9/33efc6sUDyHuHKoUn3P/f/5//X/9f/5//3//f/9//3//f/9//3//f/9//nv+f/9//3//f/97n2/8XhZCkzHPGO8YzhjuGO0cDR3sGO0c7RjuHO4c7hztGO0c7BgNHc0Y7RzMGOwc7BzsHOsY6xzsHOwc7BjsHMsY6xjKGMoYyhjqGMoU6hjKGOoYyhTqGMoU6hjKFOoY6hjrHOoY6xzrGOwczBjtHO0c7RztHO4c7hzuHM4Y7hzuHO8czhzuHA4dDiHtHO0czBjsGMwY7BzLFE8l9T3bVl9r33f/f/9//3//f/9//3//f/9//3//f/9//3//f/9//3/+f/5//3//f/9//3+qFO0cDiGrFD1j33v/f/5//n/+f/9//3//f/9//3//f/9//3//f/9//3//fwAA/3//f/9//3//f/9//3//f/9//3//f/9//3//f/9//3//f/9/f2/MGA8dDh3rGJ5v/3//f/9//3//f/9//3//f/9//3//f/9//3//f/9//3//f/9//3//f/9//3//f/9//3+fbz5nuVbxPU0pLCWpFOwgzBztHMwY7RztHA4hDh3uHO4c7hztHA4d7RwOHe0cDiHuHA4d7RwOHe0c7RztGA4d7RwOHe0YDh3tHA4d7RgNHe0YDh3tHA4dDh0OIQ4dDh3uHA4d7RwOHe0c7RztGO0c7RgNHe0c7RzsGO0c7BwLHckY6xxvLdA1M0Y5Z7x3/3//f/9/33v/f997/3//f/9//3//f/9//3//f/9//3//f/9//3//f/9//3//f/9//3//f/9/yxgOIQ0h6xgcY/9//3//f/9//3//f/9//3//f/9//3//f/9//3//f/9//38AAP9//3//f/9//3//f/9//3//f/9//3//f/9//3//f/9//n//f39r7RjuGA4dyhSeb/9//3//f/9//3//f/9//3//f/9//3//f/9//3//f/9//3//f/5//3//f/9//3//f/9//3vfe/9//3//f/9/33sbZ9teeFIVQnExLiXLGKoU7BjtHO0cDR3tHA4d7RwOHcwY7RjMGO0c7RwOHe0cDiHtGA4d7RgOHe0YDh3tGA4d7hwOHe4cDh3tGO0YzRjtGO0cDh3tHA4d7RztHOwY7BzsHAwd6xgMIU4p8jlWStlWOmOec99//3//f/9//n/8f/x7/3//f99//3/fe/9//3//f/9//3//f/5//n/+f/9//3//f/9//3//f/9//3//f/97/3//f8oUyxjsHMsYPGP/f/9//3//f/9//3//f/9//3//f/9//3//f/9//3//f/9/AAD/f/9//3//f/9//3//f/9//3//f/9//3//f/9//3//f/9//3+fb+wYDx0OHesYnm//f/9//3//f/9//3//f/9//3//f/9//3//f/9//3//f/9//3//f/9//3//f/9//3//f/9//3//f/9//3//f/9//3/ff/9//3//f/97/3//fx1j/FraVndKFUKyNZExbykMHewcDB3sGOwcyxjLGMsU7BjLFOwY6xjsGMsU7BjrGMsUyhTrGMsU7BjsGAwd7BwtIS4lkS3SNTVCd0q6VtpWXWd+a993/3//f/9//3//f/9//3//f/9//3//f/9//n//f/9//3/ff/9//3//f/9//3//f/9//3//f/5//3//f/9//3//f/9//3//f957/3vfd79z/3+qFOwc7BzsHD1n/3//f/9//3//f/9//3//f/9//3//f/9//3//f/9//3//fwAA/3//f/9//3//f/9//3//f/9//3//f/9//3//f/9//3/+f/9/fmvtGO4YDh3KFJ5v/3//f/9//3//f/9//3//f/9//3//f/9//3//f/9//3//f/9//3//f/9//3//f/9/33v/f/9//3//f/9//3//f/9//3//f/9//3//f/97/3v/f/9//3//f/9//3//f/9//3//f/9//3/fd993n3O/c15rfmtea35rXmt+a15rfmufb79zv3Pfd997/3//f/9//3//f/9//3//f/9//3//f/9//3//f/9//3//f/9//3//f/97/3//f/9//3/fe/9//3//f/9//3//f/9//3v/f/9//3//f/9//n//f/9//3/fe/9//3//f/9//3//f/9/VEa4Uv97yxQNHQ0h6xg8Y/9//3//f/9//3//f/9//3//f/9//3//f/9//3//f/9//38AAP9//3//f/9//3//f/9//3//f/9//3//f/9//3//f/9//3//f59vzBgPHQ4d6xieb/9//3//f/9//3//f/9//3//f/9//3//f/9//3//f79333u/d793nnOfc35rXmtdZz1nXWc8Z/he/3/+f/5//n//f/9//3//f/9//3//f/9//3//f/9//3//f/9//3//f/9//3//f/9//3//f/9//3//f/9//3//e/9//3//f/97/3//e/9//3v/f/9//3//f/9//3//f/9//3//f/9//3//f/9//3/ee/97/3//f/9//3//e/9/f2/fe793n3Pfd993fm+fd59zn3O/d75z/3//f/9//3//f/9//3//f/9//3//f997/3/fe753/3/fewodsDH/e8sUDSHsHOsYG1//f/9//3//f/9//3//f/9//3//f/9//3//f/9//3//f/9/AAD/f/9//3//f/9//3//f/9//3//f/9//3//f/9//3//f/5//39/a+0Y7hgOHcoUnm//f/9//3//f/9//3//f/9//3//f/9//3//f/9/33t9a+oc6xzrHOscyhjrGMsY6xjLGOscqBQKIVtr/3//f/9//n//f/9//3//f/9//3//f/9//3//f/9//3//f/9//3//f/9//3//f/9//3//f/9//3//f/9//3//f/9//3//f/9//3//f/9//3//f/9//3//f/9//3//f/9//3//f/9//3//f/9//3//f/9//n/+f/9//3s8Z+wcqxTsGMkUyRTKGOsYDh3uHKsU6xgLIfha/3//f/9//3//f/9//3//f997/3//f/9/M0LIGNda/3+oEG8p/3/sGO0c7BzrGDxj/3//f/9//3//f/9//3//f/9//3//f/9//3//f/9//3//fwAA/3//f/9//3//f/9//3//f/9//3//f/9//3//f/9//3//f/9/n2/sGA8dDh3rGJ5v/3//f/9//3//f/9//3//f/9//3//f/9//3//f997G2PqGMsY7BzsGA0d7RwNIQ0hDiHtHMoY6Ridc/9//3//f/9//3//f/9//3//f/9//3//f/9//3//f/9//3//f/5//3//f/9//3//f/5//3//f/9//3//f/9//3//f/9//3//f/9//3//f/9//3//f/9//3//f/9//3//f/9//3//f/9//n/+f/5//n/+f/9//n/9e/53fmvLFM0YLyEuIewc7BjsGA8d7hzNGMwUDCF9a/9//3//f/9//3//f/9//3//f7hWE0Lfe7dW6hw7Z/9/6hhvKf9/7BgNIewcDCE8Y/9//3//f/9//3//f/9//3//f/9//3//f/9//3//f/9//38AAP9//3//f/9//3//f/9//3//f/9//3//f/9//3//f/9//n//f35r7RjuGA4dyhSeb/9//3//f/9//3//f/9//3//f/9//3//f/9//3/fezxj7BwNHe0c7hztHA0d7BjtHO0cLyXMGOscfW//f/9//3//f/9//3//f/9//3/+f/9//n//f/9//3//f/9//3//f/9//3//f/9//3//f/9//3//f/9//3//f/9//3//f/9//3//f/9//3//f/9//3//f/9//3//f/9//3//f/5//n//f/9//n//f/5//3/+f/9//n//f35r7BjNGO8czBQOIQ0dDh3NFO8cDyHuHKoUXWf/f/9//3//f/9//3//f/9//3+wNckYv3e4VqcUGmP/f+oYbyn/e8sU7RztHOscG2P/f/9//3//f/9//3//f/9//3//f/9//3//f/9//3//f/9/AAD/f/9//3//f/9//3//f/9//3//f/9//3//f/9//3//f/9//3+fb8wYDx0OHesYnm//f/9//3//f/9//3//f/9//3//f/9//3//f/9//38cY8wYDiHuHM0YzRjtHOsY7BjuGO8c7hzKFJ9z/3//f/9//3//f/9//3//f/9//3//f/9//3//f/9//3//f/9//3//f/9//3//f/9//3//f/9//3//f/9//3//f/9//3//f/9//3//f/9//3//f/9//3//f/9//3//f/9//3//f/9//3//f/9//3//f/9//3//f/9//3s8Y+wY7xwQIawUDh2rFA4dDx3OFA8dLyHLFF5r/3//f/9//3//f/9//3//f/9/sDXKGP9/l07qHBtj/3vLGNM1/3/MGA4d7BzsHBxj/3//f/9//3//f/9//3//f/9//3//f/9//3//f/9//3//fwAA/3//f/9//3//f/9//3//f/9//3//f/9//3//f/9//3/+f/9/f2vtGO4YDh3KFJ5v/3//f/9//3//f/9//3//f/9//3//f/9//3//f/9/HGPtIM0YrRgwJR9jv3efbz5jzhjwHM4Yyxh/b/9//3//f/9//3//f/9//3//f/9//3//f/9//3//f/9//3//f/9//3//f/9//3//f/9//3//f/9//3//f/9//3//f/9//3//f/9//3//f/9//3//f/9//3//f/9//3//f/9//3//f/9//3//f/9//3//f/9//3/+e/97XGMOHc4Y8BwwIdxWf2t/a/1aECHuGM0UyxRdZ/9//3//f/9//3//f/9//3//f7A1yRT/f3ZK6xwaX/9/yhTTNf977RjtHO0c6xg8Y/9//3//f/9//3//f/9//3//f/9//3//f/9//3//f/9//38AAP9//3//f/9//3//f/9//3//f/9//3//f/9//3//f/9//3//f59v7BgPHQ4d6xieb/9//3//f/9//3//f/9//3//f/9//3//f/9//3//fxxjDiHNGBAh7xz/f/9//3+fc88Y8BzvHMwYn3P/f/9//3//f/9//3//f/9//3//f/9//3//f/9//3//f/9//3//f/9//3//f/9//3//f/9//3//f/9//3//f/9//3//f/9//3//f/9//3//f/9//3//f/9//3//f/9//3//f/9//3//f/9//3//f/9//3//f/9//n//f35rDh3vHK0UMCXfd/9//3/fe8wYDyGsEC8lPmf/f/9//3//f/9//3//f/9//3+wMcoY/3t3SuscPGP/e8sY1DX/f80YDh3tHOwcPGP/f/9//3//f/9//3//f/9//3//f/9//3//f/9//3//f/9/AAD/f/9//3//f/9//3//f/9//3//f/9//3//f/9//3//f/5//39+a+0Y7hgOHcoUnm//f/9//3//f/9//3//f/9//3//f/9//3//f/9//38cY6sUzhzwIM0Y/3/fe997v3POGPEczhjMGJ9z/3//f/9//3//f/9//3//f/9//3//f/9//3//f/9//3//f/9//3//f/9//3//f/9//3//f/9//3//f/9//3//f/9//3//f/9//3//f/9//3//f/9//3//f/9//3//f/9//3//f/9//3//f/9//3//f/9//3//f/5//388Y+0Y7xytFKsUv3Pfd/9//3vMGA4hzBQOIT1j/3//f/9//3//f/9//3//f/9/sDHJFP9/VUbrHBtj33vLFNQ1/3vNGO0c7RzrGDxj/3//f/9//3//f/9//3//f/9//3//f/9//3//f/9//3//fwAA/3//f/9//3//f/9//3//f/9//3//f/9//3//f/9//3//f/9/n2/MGA8dDh3rGJ5v/3//f/9//3//f/9//3//f/9//3//f/9//3//f/9/HGPtIO8gzyDNHP9//3//f79zzhjwHO4cyxi/c/9//3//f/9//3//f/9//3//f/9//3//f/9//3//f/9//3//f/9//3//f/9//3//f/9//3//f/9//3//f/9//3//f/9//3//f/9//3//f/9//3//f/9//3//f/9//3//f/9//3//f/9//3//f/9//3//f/9//3/+f/9/XWesFDAl7xzMGJ9v/3//f/9/yxgNHcwY7hw+Z/9//3//f/9//3//f/9//3//f48x6hj/f1VG6hxcZ993zBjUNf9/zRgOHe0c7BwcY/9//3//f/9//3//f/9//3//f/9//3//f/9//3//f/9//38AAP9//3//f/9//3//f/9//3//f/9//3//f/9//3//f/9//n//f39r7RjuGA4dyhSeb/9//3//f/9//3//f/9//3//f/9//3//f/5//3//fxxn7SAQJa0Y7iDff/9/3Xecb8wU7xztGOsYn2//f/9//3//f/9//3//f/9//3//f/9//3//f/9//3//f/9//3//f/9//3//f/9//3//f/9//3//f/9//3//f/9//3//f/9//3//f/9//3//f/9//3//f/9//3//f/9//3//f/9//3//f/9//3//f/9//3//f/9//Xv/f35rzBTOGA4d6xjfd/97/3e/c+oYyxjtHMwYXmf/f/9//3//f/9//3//f/9//3+PLcoY/38UQuocPGffd6sU1TX/e80Y7RztHOsYPGf/f/9//3//f/9//3//f/9//3//f/9//3//f/9//3//f/9/AAD/f/9//3//f/9//3//f/9//3//f/9//3//f/9//3//f/9//3+fb+wYDx0OHesYnm//f/9//3//f/9//3//f/9//3//f/9//3//f/9//38cZ8wczhzvIO4g/3//f/5/3XfsGO4cDR3qGL9z/3//f/9//3//f/9//3//f/9//3//f/9//3//f/9//3//f/9//3//f/9//3//f/9//3//f/9//3//f/9//3//f/9//3//f/9//3//f/9//3//f/9//3//f/9//3//f/9//3//f/9//3//f/9//3//f/9//3//f/9//3+fb8wYzhjNGOoY33f/f/9//38LHQ0hDiHtHB1j/3//f/9//3//f/9//3//f/9/bi3rGP9/NELqGF1rv3PMGLQ1/3/NGO4c7RzsHDtj/3//f/9//3//f/9//3//f/9//3//f/9//3//f/9//3//fwAA/3//f/9//3//f/9//3//f/9//3//f/9//3//f/9//3/+f/9/fmvsGO4YDh3LFJ9z/3//f/9//3//f/9//3//f/9//3//f/9//n//f/9/HGfuIM0czhzMHP9//3/+f5xvyxQPHe0Y6xiec/9//3//f/5//3//f/9//3//f/9//3//f/9//3//f/9//3//f/9//3//f/9//3/+f/9//3//f/9//3//f/9//3//f/9//3//f/9//3//f/9//3//f/9//3//f/9//3//f/9//3//f/9//3//f/9//3//f/9//3//f997XWftHO4cDiHJGL93/3v/e/9/qBDLGA4hDh1eZ/9//3//f/9//3//f/9//3//f24tyRj/fxM+6hxcZ79zrBTVNf97zRjuHO0c6xg8Y/9//3//f/9//3//f/9//3//f/9//3//f/9//3//f/9//38AAP9//3//f/9//3//f/9//3//f/9//3//f/9//3//f/9//3/+e793yhgwJa0YLyVfb/9//3//f/9//3//f/9//3//f/9//3//f/9//3//fxtf7RztHC8lyxT/f/9//398a+4Y8BzvHIoQ/3//f/9//3/+f/5//3//f/9//3//f997/3//f/9//3//f/9//3//f/9//3//f/1//X/+f/9//3//f/9//3//f/9//3//f/9//3//f/9//n//f/9//3//f/9//3//f/9//3//f/9//3//f/9//3//f/9//3//f/9/33v/f39v6xwNIcsYyhjfe/9/33f/e8sY7RwNHcwYXmf/f/9//3//f/9//3//f/97/3+NLcgU/380RukYfmu/d80U9znfe+4YDyHsGOscPGf/f/9//3//f/9//3//f/9//3//f/9//3//f/9//3//f/9/AAD/f/9//3//f/9//3//f/9//3//f/9//3//f/9//3//f/5//399b8oYrBjOHM0cP2vff/9//3//f/1//3//f/9//3//f/9//3//f/9//38bX+wc7BgOHewc/3/fd953nm+sEPAYEB3tHJ9v33v/f/9//n/+f/5//3//f/9//3//f99//3//f/9//3//f/97/3vfe/97/X/9f/x//n//f/9//3//f/9//3//f/9//3//f/9//3//f/9//3//f/9//3//f/9//3//f/9//3//f/9/33vff/9//3//f/9//3//f/9/33scY6kULSUNIYkQFD66Vr9z33sNHcwYDiHMGBxj/3//f/9//3//f/9//3//f/9/TCnpHP9/8z0LIV5rn3PNFJQtm07uGO0YDR3KGF1r/3//f/9//3//f/9//3//f/9//3//f/9//3//f/9//3//fwAA/3//f/9//3//f/9//3//f/9//3//f/9//3//f/9//3//f/97n3MNIe8gECHOHJ9z/3/fe/5//n//f/9//3//f/9//3//f/9//3//f/9/G18uJcsYyxipEP9//3//f753Dh3PGO8c7Ryfc/9//3//f/9//n/+f/9//3//f/9/33v/f/9//3//f/9//3//f/9//3//f/9//n/+f/1//3//f/9//3//f/9//3//f/9//3//f917/3//f997/3v/f/97/3//f/9//3//f/9//3//f/9//3//f/9//3//f/9//3//f/9/v3epFC0lDSHsHOwc7RzMGA4hqxRQJawUzRh/b/97/3//f/9//3//f/9//3//fy0lTinfe/Q9DSGZVlhKDx0PITAhzBTMGOsY6hg8Y/9//3//f/9//3//f/9//3//f/9//3//f/9//3//f/9//38AAP9//3//f/9//3//f/9//3//f/9//3//f/9//3//f/9//3//e35rzBitFM4YrBR/b/9//3//f/9//n/+f/9//3//f/9//3//f/9//3//extfiRANIU8l6xj/f/9//nudb8sUzhjNGKoUv3P/f/9//nv+f/9//3//f/9//3+3UtE5Ty1PLU0pbS1tKW8tUClxLU8pby1SRtx3/Xv/f/9//3//f/9//3//f/9//3//f/9//3//f/9/33uvNW4pbylOJW8tby1vKXAtcC2RMXAxcDEuKU8tLylPLU8pby1PKW8tFELfe59zqhSqFA0h7BztHA4dDh3MGM0YDx3uHKwUcS3TOXdOPGffe/9//3//f/9/33tPJewcmVIvJcwYLyWrFKwU7RiKDC4hLSEMIQod+Vr/f/9//3//f/9//3//f/9//3//f/9//3//f/9//3//f/9/AAD/f/9//3//f/9//3//f/9//3//f/9//3//f/9//3//f/9//3u/d8wYMSXvHK0UtDl/b/9//3/ee/9//3//f753/3//f/9//3//f/9//38aXy4l7RzMGMsU/3//e9dWTCXLGA8hTyWqFP9/33f/f/9//3//f/9//3//f/9/VUaqFO0c7RwNISwhLSUMHe4c7hwOIQ0hVEb/f/9//3//f/9//3//f/9//3//f/9//3//f/9//3//f/9/TCXrHC4lDiHtHOwY7BjMGO0c7BztIM0cDyXuIO0g7RwOIQ4hDyHtHPQ9/38dY+wc7BzsHMwYDR3MFA4hUSkPIe4cMCUxJUoI7RzsGOwc7BgvJbM1mlL+XnlODh2sFDAl7hwPIQ8hzRjtHE8lLSENIckUhwyOLVtn/3//f/9//3//f/9//3//f/9//3//f/9//3//f/9//3//fwAA/3//f/9//3//f/9//3//f/9//3//f/9//3//f/9//3//e/9/f2+rFA8dECHvIKsU6xg0Qp1v/3//f997/3//f/9//3/+f/9//n//f/97G1/LFA8hECEPIVhKkTHrHAsdLiENIcoUiBDfe/9//3//f/9//3//f/9/33v/f3dOLiUPJe4cyxjrGMsY7BjuGBAhzRTsGBM+/3//f/9//3//f/9//3//f/9//3//f/9//3//f/9//3//f+scDB3tHMwYDh0PIQ4hDiHtHO4g7SAOJe4g7hzNGM4czhjuHM4Y7RhwLf9/33vfe39vulayNXApDiGrFKwU7xzvHM4YECEwJe4c7hztHO4c7RjuHO4cDyHNGO4c7hzuHM0Y7hysFO0c7BzKGKgQbimWTlxn33v/f/9//3//f/9//3//f/9//3//f/9//3//f/9//3//f/9//38AAP9//3//f/9//3//f/9//3//f/9//3//f/9//3//f/9//3//f11nDSHMGIsQUSkOHewYiBALIXZO33f/f/9/33v/f/1//n/9f/5//3//fxtf7hzwHNAcrxQSJa4YrBgNIS4hyhTKGG0pv3P/f/9//3//f/9//38aYzRGf293SswYECGtFMwU7BwtIQ0d7hzuGBAhDh01Rv9//3//f/9//3//f/9//3//f/9//3//f/9//3//f/9//38MIS4hDyHuGMwY7RgOIe0c7RzMGO0c7RzNHO0cDyEPHe8czhjvGO4Y8z3/f/9//3//f/9//3/bWv1eX2vcVu4c7hytFO8czhgvIe4c7RztHA4d7hzuHM0Y7RwOHS8h7RztGMwYDh0OIfM92Vbfd/9//3//f/9//3//f/9//3//f/9//3//f/9//3//f/9//3//f/9//3//f/9/AAD/f/9//3//f/9//3//f/9//3//f/9//3//f/9//3//f953/3//e993eE7MGOwc7BwMHU8pDB2pEA0huVLfd/9//3//f/1//n/+e/9//3scX60UMiXyHNIc0BwSJc4c7RzKGE0lVUbfd/9//3//f/9/vnf/f/9/NEbJGF5nulLtGM8Y7xxQKTZGmE42QnEp7hjuGA4dEz7/f957/3//f/9//3//f/9//3//f/9//3//f/9//3//f/9/6xwOIc4YDyH1OTZCV0qYTndOd05XSnhSV0qZUnlON0aTLTAh7hjtGNI533v/f/9/33v/f/9/yhSxMf97v3ftHO4c7hwwIdU5UCkuIcsUyxjsGA0hDR0NHS4hyxSpEOwccClXRn9r/3v/e/9//3//f753/3//f/9//3//f/9//3//f/9//3//f/9//3//f/9//3//f/9//3//fwAA/3//f/9//3//f/9//3//f/9//3//f/9//3//f/9//3//f/9//3//f/9/XmsUPsoUTiXLGMsUDiEOIawUcy3cWv9/33f/f/97/3//f5hOLyERIfEcsBgTJa8Y7xzNGOwc2lqeb/9//3//f/9//3/fe7ZaGmf/fzRG6xw+Z5lS7hzwIO8cDiH/f/9//3+SLe4YDx3tGDVG/3v/f/9//3//f/9//3//f/9//3//f/9//3//f/9//3//fy4l7RzvHO4Yulb/f/9//3//f/9//3//f/9//3//f/97NkINHQ4dDRmwNf9//39TRrdW/3+/dwwh0jX/f997yxjtHA4d7hweY/9/33ufb/paVUaPLQwhqBQsIdE5+lq/c/9//3//f/97/3//f/9//3//f/9//3//f/9//3//f/9//3//f/9//3//f/9//3//f/9//3//f/9//38AAP9//3//f/9//3//f/9//3//f/9//3//f/9//3//f/9//nv/f/97/3//f/9//3ufby0lDR0NHQ4dzBTvHBAdrBRQKX9v/3//f5dO6xhQJawUrhQSIfEg8BytFHEteFL/f79z/3//f/9//3v/f/9/33+mFK81nnMTQusYX2t5Tu0Y7xzvHAwd/3//e/9/kS0OHe4Y7Rw0Qv9//3//f/9//3//f/9//3//f/9//3//f/9//3//f/9//38NIe4czxzvHJhS/3//f/9//3//f/9//3//f/9//3//fxQ+DRntGA0drzX/f953KiGNLf9/v3fJFI8t/3vfd8sYDR3tHO0YX2f/f/9//3//f/9//3vfd99333f/e/9//3//f/9//3//f/9//3//f/9//3//f/9//3//f/9//3//f/9//3//f/9//3//f/9//3//f/9//3//f/9/AAD/f/9//3//f/9//3//f/9//3//f/9//3//f/9//3//f/9//n//f/5//3//f/9//3v/f/tekS3MGA8hzRitFDEl8BzPGLU1MCHMGA4hzRgQHe8Y7xjOGA8h21p+b/9//3//f/9//3//f/9//3//f99/pxiwOf9/NUbsHF9rmk7uHO8g7hwtIf9//3//e7Ex7RzuHO0cNUb/f/9//3//f/9//3//f/9//3//f/9//3//f/9//3//f/9/LiXtHPAc7hy4Vv9//3//f/9//3//f/9//3//f/9//3s0QgwZDR0MHc81/3//e8gYbCn/f/9/qBTyOf9//3/LGC4lyxjsGD1j/3v/e/9//3v/f/97/3//e/9//3//f/9//3//f/9//3//f/9//3//f/9//3//f/9//3//f/9//3//f/9//3//f/9//3//f/9//3//f/9//3//fwAA/3//f/9//3//f/9//3//f/9//3//f/9//3//f/9//3/+f/9//n//f/5//3//f/9//3//f793ulIOIe0YDyHOGPEc0RjPGO8YzRjuGO4c7hjvGBAh7RgNHd93/3/+f/5//3//f/97/3//f/9//3/ff8gY0TnfexQ+yhR/a5lODyHvHO4gCyH/f/9//3+PLQ0d7RjtHBRC/3//f/9//n//f/9//3//f/9//3//f/9//3//f/9//3//fw0h7hzPGO4cl1L/f/9//3/+f/9//X/+f/5//3//f/9/Ez4MHewYDB2vMf9//38rJY4t/3+/d+kYsDH/f997qRAMHcsY7Bg9Z/9//3//f/9//3//f/9//3/+e/5//nv/f/9//3/+f/5//3//f/9//3//f/9//3//f/9//3//f/9//3//f/9//3//f/9//3//f/9//3//f/9//38AAP9//3//f/9//3//f/9//3//f/9//3//f/9//3//f/9//3//f/9//n//f/9//3//f997/3//f/9//3s1RusY7RwRIfEcMSUwIQ4d7RgOHe0U7hgPIQ4hyhj/f/9//n/9f/9//3//f/9//3//f/9/33uoGLA1/3/0PewYn2+ZTs0Y8CDuIAwh/3//f/9/sDHtHO4c7Rw1Rv9//3//f/9//3//f/9//3//f/9//3//f/9//3//f/9//38tJe0c7xzuGLhW/3//f/9//3/+f/5//n//f/9//3//ezRCDB0NHQwd0jn/f/97yBhuLf9/f2/KGFZK/3//e6sUDSHtHC4hPWP/f/9//3/+f/9//3//f/9//3//f/9//3//f/9//3//f/9//3//f/9//3//f/9//3//f/9//3//f/9//3//f/9//3//f/9//3//f/9//3//f/9/AAD/f/9//3//f/9//3//f/9//3//f/9//3//f/9//3//f/9//3//f/9//n/+f/5//n//f/9//3//f997/3+/c/I5rBQPHWoMyxSqEC0duU4dW8wU7hzMFMsY/3//f/1//Hv+f/9//3//f/9//3//f/9/6RzSOf9/FD7LGL93eUrNGM8c7iALIf9//3//f48t7RzOHO4cFUL/f/9//3//f/9//3//f/9//3//f/9//3//f/5//3//f/9/DCHtHO8c7hyXUv9//3//f/5//3/9f/9//n//f/9//38UPg0d7RgOHZEx/3+/d6gQsTX/f39rDB1XRl9rHV/tHO0YDh3tHD1j/3//f/9//3//f/9//3//f957/3//f/9//3//f/9//3//f/9//3//f/9//3//f/9//3//f/9//3//f/9//3//f/9//3//f/9//3//f/9//3//fwAA/3//f/9//3//f/9//3//f/9//3//f/9//3//f/9//3//f/9//3//f/9//n//f/5//3//f/9//3//f/9//3v/fzxjjy2OLWwltk7/e59rXmMOHQ4dDh3MGP9/33v/f/9//3//f/9//n//f/9//3/ff8kYkDH/f7I1qhTfd7pSDyHwIO4gDCX/f/9//3+wMe0c7yDOHDdG/3//f/9//3//f/9//3//f/9//3//f/9//n//f/9//3//fy0l7RzvHO4cuVb/f/9//3//f/9//3//f/9//3//f/9/FULtHA8d7hySMf9/33vLGBVC/3/bWg0hLyVQKVApqxTNGO0Y7hxfZ/9//n//f/9//3//f/9//3//f/9//3//f/9//3//f/9//3//f/9//3//f/9//3//f/9//3//f/9//3//f/9//3//f/9//3//f/9//3//f/9//38AAP9//3//f/9//3//f/9//3//f/9//3//f/9//3//f/9//3//f/9//3//f/5//n//f/9//n/+f/9//3//f/9//3//f/9/Wmfdc/9//3//e/pW7BjtGKwUDh3/f/9/33v/f/9//3//f/9//3//f/9/v3fJGNE5/3/zPcoU33d4SswYzxzvIOwg/3//f/9/kC3tHM4c7yAWRv9//3//f/9//3//f/9//3//f/9//3/+f/9//3//f/9//38NIe0c7hjuHJhW/3//f/9//3//f/5//3//f/9//3//fxU+Dh3vGO8cszX/f59zzBiSMbtWcS3tHA8hqxSrFC8hDiHtHKsUXmf/f/9//3//f/9//3//f/9//3//f/9//3//f/9//3//f/9//3//f/9//3//f/9//3//f/9//3//f/9//3//f/9//3//f/9//3//f/9//3//f/9/AAD/f/9//3//f/9//3//f/9//3//f/9//3//f/9//3//f/9//3//f/9//3//f/9//3//f/9//3//f/9//3//f/9//3/+f/9//3//f/9//3/8Xg4hrBTuHC8h33e/c/9//3v/f/1//n//f/9//3//f793DCGxNf9/0znKGN93d0rsHO4cMCXqGP9//3//f7M1zRjvHO0cNUb/f/9//3//f/9//3//f/9//3//f/9//3//f/9/33f/e/9/LiHuHBAdzRi5Wt9//3++e/9//n//f/5//3/+f/9/33sUQg8hzhjPGLU1/3+9Vs0Y7xzuGO8c7hwPIcwY7RxOJQwdiAywMZ5v/3//f/9//3//f/9//3//f/9//3//f/9//3//f/9//3//f/9//3//f/9//3//f/9//3//f/9//3//f/9//3//f/9//3//f/9//3//f/9//3//fwAA/3//f/9//3//f/9//3//f/9//3//f/9//3//f/9//3//f/9//3//f/9//3//f/9//3//f/9//3//f/9//3//f/5//n//f/9/33//f99721rMGDAl7RyrEO0cf2v/e/9/vXf+f/17/3//f/9//39+b8oYkDH/f7Exyhj/f5hODSHNGC8l6hj/f/97/3+zMQ8d7hjtHBRC/3//f/9//3//f/9//3//f/9//3//f/9//3/ed/9//3//e6oQLyEwIcwUuVb/f/9//3+dc/9//3/cd/17/nv/f/9/FUIPIc8YMiUQHe8c7xgxJa0UzRRRKawU7RztHKkQ6xw0Qp9v/3//f/9//3//f/9//3//f/9//3//f/9//3//f/9//3//f/9//3//f/9//3//f/9//3//f/9//3//f/9//3//f/9//3//f/9//3//f/9//3//f/9//38AAP9//3//f/9//3//f/9//3//f/9//3//f/9//3//f/9//3//f/9//3//f/9//3//f/9//3//f/9//3//f/9//3//f/5//3//f/9//3//fzxjyxguJaoQTyUNHYoM9Dnfd/9//3//f/9//3//f993/38KHfI9/3+QMcsU/3t4SswUzRjuIAsd/3//f/97kjHuHO4c7Rw1Rv9//3//f/9//3//f/9//3//f/9//3//f/9//3//e/9//39OJQ0d7hgOIdI5n3P/f/9//3//f/9//3//f/9//3/fezdG7hyuGPAcDyHuHO4czBjtGA4dLyXMGKoUFD5ea997/3//f/9//3//f/9//3//f/9//3//f/9//3//f/9//3//f/9//3//f/9//3//f/9//3//f/9//3//f/9//3//f/9//3//f/9//3//f/9//3//f/9//3//f/9/AAD/f/9//3//f/9//3//f/9//3//f/9//3//f/9//3//f/9//3//f/9//3//f/9//3//f/9//3//f/9//3//f/9//3//f/9//3/ff/9//3+/d5dO6xwMHQ0dihAuIQ0dTyXaWv9//3//f/9//3//f3xrhQwSPv9/0jWqFP9/WUoxJe4c7iDrHP9//3//e3Ap7hzuHO0cFEL/f/9//3//f/9//3//f/9//3//f/9//3//f/9//3//f9936xwNHe0YDSEMIW4tuVafd/9/33v/f99333v/extjsTXMFDElMyWuFKwUTykNIewcLyXLGOwc21r/e997v3f/f/9//3/ee/9//3//f/9//3//f/9//3//f/9//3//f/9//3//f/9//3//f/9//3//f/9//3//f/9//3//f/9//3//f/9//3//f/9//3//f/9//3//f/9//3//fwAA/3//f/9//3//f/9//3//f/9//3//f/9//3//f/9//3//f/9//3//f/9//3//f/9//3//f/9//3//f/9//3//f/9//3//f/9//3//f/9//3//f59vLSEMHQwdLiUNHasUDiVXSt9733v/f/9/33ecbwkdMkLfd5AtUCVfaxg+zhgQJe0cLCH/f/9//3+SMQ4d7xztHDVG/3//f/9//3//f/9//3//f/9//3//f/9//3//f/9//3/fd24p6xjKFAwdyxjLGC4lsjW/d/9//3u/d5hObikMHS4hMCWMEM8YMSUuJQwd6hipFPI5n3P/f79z/3//f/9//3//f957/n//f/9//3//f/9//3//f/9//3//f/9//3//f/9//3//f/9//3//f/9//3//f/9//3//f/9//3//f/9//3//f/9//3//f/9//3//f/9//3//f/9//38AAP9//3//f/9//3//f/9//3//f/9//3//f/9//3//f/9//3//f/9//3//f/9//3//f/9//3//f/9//3//f/9//3/fe/9//3//f/9//3//f/9//3//f/9/VUapFOwY7RztHKwU7hwvJV9r/3/fe/9/vnOmEDNC/3+RLcwUzhjwGPAczRzLHCwl/3v/e/9/kTEPIe4Y7RwUQv9//3//f/9//3//f/9//3//f/9//3//f/9//3/dd993/39cZxM+6xjrGC4lyxjLGC4lzBj1PbMxzBiJDOsYDR3MGA4dECEQHa0UyhSPMRpj/3//f/9//3//f/9//3//f957/3//f/5//3//f/9//3//f/9//3//f/9//3//f/9//3//f/9//3//f/9//3//f/9//3//f/9//3//f/9//3//f/9//3//f/9//3//f/9//3//f/9//3//f/9/AAD/f/9//3//f/9//3//f/9//3//f/9//3//f/9//3//f/9//3//f/9//3//f/9//3//f/9//3//f/9//3//f/9//3//f/9//3//f/9//3//f/9//3//f79z33ctIcsYDiEwJYsQ7RxQKVZGv3f/fztjCx1NJfM5qhRQJe4c8BytFM0c6xyvMf97/3//f5Ix7hzuHO0cNUb/f/9//3//f/9//3//f/9//3//f/9//3//f/5//3//f/9//3//e/pebi3rHOsY7BzsGMwUMCXtGA4dLyUOHS4hyxQOHc0UECEwJdI533v/f/9//3+/d/9//3//f/9//3//f/9//n/9f/9//3//f/9//3//f/9//3//f/9//3//f/9//3//f/9//3//f/9//3//f/9//3//f/9//3//f/9//3//f/9//3//f/9//3//f/9//3//f/9//3//fwAA/3//f/9//3//f/9//3//f/9//3//f/9//3//f/9//3//f/9//3//f/9//3//f/9//3//f/9//3//f/9//3//f/9//3//f/9//3//f/5//3/+e/9//3//f/9//3/0PcsY7RzuHO0Y7BiJENM1PWO5UssYLiWqFA0d7RjtHKwUUCnMHE0p8UH/f/9//3+RLe4c7hztHBRC/3//f/9//3//f/9//3//f/9//3//f/9//3//f/9//3/ed/9//3//f997VUrrGAwdDR0OIc0Y7hgPIe0czBTsGA0dcSnuGM0U7RiQMf9//3//f/9//3//f/9//3//f/9//n//f/9//n//f/9//3//f/9//3//f/9//3//f/9//3//f/9//3//f/9//3//f/9//3//f/9//3//f/9//3//f/9//3//f/9//3//f/9//3//f/9//3//f/9//38AAP9//3//f/9//3//f/9//3//f/9//3//f/9//3//f/9//3//f/9//3//f/9//3//f/9//3//f/9//3//f/9//3//f/9//3//f/9//3//f/5//3//f/9//3//f/9/33t/b+scDB0MHewcDiHtHM0YzRjuHO0cDiEOIQ0hyxgMIU4pPWe/d/9//3//f/9/kTHuHO8c7Rw1Rv9//3//f/9//3//f/9//3//f/9//3//f/9//3//f/9//3//f/9//3//e/9733fzOYkQDh1xKawUDh0OHVAlHFv/e/Q5LyEvIewYkDH/f/9//3//f/9//3//f/9//3//f/9//3//f/9//3//f/9//3//f/9//3//f/9//3//f/9//3//f/9//3//f/9//3//f/9//3//f/9//3//f/9//3//f/9//3//f/9//3//f/9//3//f/9//3//f/9/AAD/f/9//3//f/9//3//f/9//3//f/9//3//f/9//3//f/9//3//f/9//3//f/9//3//f/9//3//f/9//3//f/9//3//f/9//3//f/9//n//f/5//3//f/9//3//f/9/33vfezNC6xzsHMwYzRjuHBAh7xzuHMwYyxjLGNE5G2P/f793/3//f/9//3//f5ExDh3OGO4cFEL/f/9//3//f/9//3//f/9//3//f/9//3//f/9//3//f/573nv/f/9//3//f/9/33deZy8lihBQJVhG33cVPnhK/3/0OewYzBQNHY8x/3//f/9//3//f/9//3//f/9//3//f/9//3//f/9//3//f/9//3//f/9//3//f/9//3//f/9//3//f/9//3//f/9//3//f/9//3//f/9//3//f/9//3//f/9//3//f/9//3//f/9//3//f/9//3//fwAA/3//f/9//3//f/9//3//f/9//3//f/9//3//f/9//3//f/9//3//f/9//3//f/9//3//f/9//3//f/9//3//f/9//3//f/9//3//f/9//3//f/9//3//f/9//3//f/9//3//f7hWCx3rGA8hDyHNGO8gzhxPKTVGfm//f/9//3v/f/9//3/+f/9//3+yNe4c7xztHDVG/3//f/9//3//f/9//3//f/9//3//f/9//3/+f/9//3//f/9//3//f/9//3vfd/9//39fa19r33ffd/9/DB1OJb9zNULtGO0cDSGQMf9//3//f/9//3//f/9//3//f/9//3//f/9//3//f/9//3//f/9//3//f/9//3//f/9//3//f/9//3//f/9//3//f/9//3//f/9//3//f/9//3//f/9//3//f/9//3//f/9//3//f/9//3//f/9//38AAP9//3//f/9//3//f/9//3//f/9//3//f/9//3//f/9//3//f/9//3//f/9//3//f/9//3//f/9//3//f/9//3//f/9//3//f/9//3//f/9//3//f/9//3//f/9//3//f/9//3v/f59z0jnLGM0cDiFQKXlSv3f/f/9//3//f/9//3//f/5//3//f/9/kC3uHO4Y7hwUQv9//3//f/9//3//f/9//3//f/9//3//f/9//n//f/9//3//f/9/nXf/f/9//3+/c/9//38cYwwdFD7fd8kULSX/fzZCDiHuHOwYjzH/f/9//3//f/9//3//f/9//3//f/9//3//f/9//3//f/9//3//f/9//3//f/9//3//f/9//3//f/9//3//f/9//3//f/9//3//f/9//3//f/9//3//f/9//3//f/9//3//f/9//3//f/9//3//f/9/AAD/f/9//3//f/9//3//f/9//3//f/9//3//f/9//3//f/9//3//f/9//3//f/9//3//f/9//3//f/9//3//f/9//3//f/9//3//f/9//3//f/9//3//f/9//3//f/9//3//f/9//3//f/9/VUrSORxn33//f/9//3//f/9//3//f/9//3//f/9//3//f5Ex7hzvHO0cNUb/e/9//3//f/9//3//f/9//3//f/9//3//f/9//3//f/9//3//f/9//3+dc/9/Gl8tJdpaf2/rHDRC/38LHZAx/38WQu0YECHtGLAx/3//f/9//3//f/9//3//f/9//3//f/9//3//f/9//3//f/9//3//f/9//3//f/9//3//f/9//3//f/9//3//f/9//3//f/9//3//f/9//3//f/9//3//f/9//3//f/9//3//f/9//3//f/9//3//fwAA/3//f/9//3//f/9//3//f/9//3//f/9//3//f/9//3//f/9//3//f/9//3//f/9//3//f/9//3//f/9//3//f/9//3//f/9//3//f/9//3//f/9//3//f/9//3/+f/9//3/ee/9//3/fe/9//3//f/9//3//f/9//3//f/9//3//f/9//3//f/9//39wLQ8h7hjuHDRC/3//f/9//3//f/9//3//f/9//3//f/9//3//f/9/33//f/9//3//f797/3//f7hW6hx3Tj1nqBR2Tv9/qBQsJf9/Fj7NGO8cDyGPLf9//3//f/9//3//f/9//3//f/9//3//f/9//3//f/9//3//f/9//3//f/9//3//f/9//3//f/9//3//f/9//3//f/9//3//f/9//3//f/9//3//f/9//3//f/9//3//f/9//3//f/9//3//f/9//38AAP9//3//f/9//3//f/9//3//f/9//3//f/9//3//f/9//3//f/9//3//f/9//3//f/9//3//f/9//3//f/9//3//f/9//3//f/9//3//f/9//3//f/9//3//f/5//3/+f/9//3//f/9//3//f/5//3//f/5//3//f/9//3//f/9//3//f/9//n//f/9/kTEPIe8c7hw1Rv9//3//f/9//3//f/9//3//f/9//3//f/9//3//f/9//3//f797vnuONckcf3P6XgshuVZeb00pM0b/f+ocby3/f1hK7xzQHM4YrzH/f/9//3//f/9//3//f/9//3//f/9//3//f/9//3//f/9//3//f/9//3//f/9//3//f/9//3//f/9//3//f/9//3//f/9//3//f/9//3//f/9//3//f/9//3//f/9//3//f/9//3//f/9//3//f/9/AAD/f/9//3//f/9//3//f/9//3//f/9//3//f/9//3//f/9//3//f/9//3//f/9//3//f/9//3//f/9//3//f/9//3//f/9//3//f/9//3//f/9//3//f/9//3//f/1//3//f/9//3//f/9//3/+f/5//n//f/5//3//f/9/33//f/9//3/+f/9//3//f3At7hzuGO0cFEL/f/9//3//f/9//3//f/9//3//f/9//3//f997/3/ee/9//3//f/9/KynJHP9/d1LqHPteG2PqHFRKv3cLIW8t33sWQhAh8BzuHI4x/3//f/9//3//f/9//3//f/9//3//f/9//3//f/9//3//f/9//3//f/9//3//f/9//3//f/9//3//f/9//3//f/9//3//f/9//3//f/9//3//f/9//3//f/9//3//f/9//3//f/9//3//f/9//3//fwAA/3//f/9//3//f/9//3//f/9//3//f/9//3//f/9//3//f/9//3//f/9//3//f/9//3//f/9//3//f/9//3//f/9//3//f/9//3//f/9//3//f/9//3//f/9//3//f/9//3//f/9//3//f/9//3//f/9//3//f/9//3//f/9//3//f/5//3//f/9//3+RMe0YLyHsGBRC/3//f/9//3/+f/9//3//f/9//3//f/9//3//f/9//3//f/9//3//fysp6hz/f7payhj7Yj1nyRh2Sv9/Cx2QLf9/NkLtGM0YDiGvMf9//3//f/9//3//f/9//3//f/9//3//f/9//3//f/9//3//f/9//3//f/9//3//f/9//3//f/9//3//f/9//3//f/9//3//f/9//3//f/9//3//f/9//3//f/9//3//f/9//3//f/9//3//f/9//38AAP9//3//f/9//3//f/9//3//f/9//3//f/9//3//f/9//3//f/9//3//f/9//3//f/9//3//f/9//3//f/9//3//f/9//3//f/9//3//f/9//3//f/9//3//f/9//3//f/9//3//f/9//3//f/9//3//f/9//3//f/9//3//f/9//n/+f/9//3//f/9/kS0NHQ0dDR1WRv9//3/ee/1//3//f/9//3//f/9//3//f/9//3//f/9//3/+f/9//39LKcoY/3+ZVsoc+l48Z8kUd06/d8oUkC3/fzZC7RjMFMsYjjH/f/9//3//f/9//3//f/9//3//f/9//3//f/9//3//f/9//3//f/9//3//f/9//3//f/9//3//f/9//3//f/9//3//f/9//3//f/9//3//f/9//3//f/9//3//f/9//3//f/9//3//f/9//3//f/9/AAD/f/9//3//f/9//3//f/9//3//f/9//3//f/9//3//f/9//3//f/9//3//f/9//3//f/9//3//f/9//3//f/9//3//f/9//3//f/9//3//f/9//3//f/9//3//f/9//3//f/9//3//f/9//3//f/9//3//f/9//3//f/9//3//f/9//n//f/9//3//f7IxDR3sGO0cNkbfe/9//3//f7x7/3//f/9//3//f/9//3//f/9//3//f/9//3//f/9/LCXrIP9/uVbKHBtjHGPKGHdO/3/KGNM5/3s3Rg4dLyENHY8x/3//f/9//3//f/9//3//f/9//3//f/9//3//f/9//3//f/9//3//f/9//3//f/9//3//f/9//3//f/9//3//f/9//3//f/9//3//f/9//3//f/9//3//f/9//3//f/9//3//f/9//3//f/9//3//fwAA/3//f/9//3//f/9//3//f/9//3//f/9//3//f/9//3//f/9//3//f/9//3//f/9//3//f/9//3//f/9//3//f/9//3//f/9//3//f/9//3//f/9//3//f/9//3//f/9//3//f/9//3//f/9//3//f/9//3//f/9//3//f/9//3/+f/9//3//f/9//3+RLe0YqxAvIVdG33u/d/9//3//f/9//3//f/9//3//f/9//3//f/9//3//f/9//3//fy0l6yD/f3dO6xz7XhtjyRSYTv9/yhSxMf9/9TnuHM0YDR2OMf9//3//f/9//3//f/9//3//f/9//3//f/9//3//f/9//3//f/9//3//f/9//3//f/9//3//f/9//3//f/9//3//f/9//3//f/9//3//f/9//3//f/9//3//f/9//3//f/9//3//f/9//3//f/9//38AAP9//3//f/9//3//f/9//3//f/9//3//f/9//3//f/9//3//f/9//3//f/9//3//f/9//3//f/9//3//f/9//3//f/9//3//f/9//3//f/9//3//f/9//3//f/9//3//f/9//3//f/9//3//f/9//3//f/9//3//f/9//3//f/9//3//f/9//3//f/9/sTHMFA4d7RgVPv9//3//f997/3//f/9//3//f/9//3//f/9//3/+f/9//3//f/9//38NJS0l/39WSuocPGf6XusYmFL/f8sU0zX/fxZCMCGsFO0crzH/f/9//3//f/9//3//f/9//3//f/9//3//f/9//3//f/9//3//f/9//3//f/9//3//f/9//3//f/9//3//f/9//3//f/9//3//f/9//3//f/9//3//f/9//3//f/9//3//f/9//3//f/9//3//f/9/AAD/f/9//3//f/9//3//f/9//3//f/9//3//f/9//3//f/9//3//f/9//3//f/9//3//f/9//3//f/9//3//f/9//3//f/9//3//f/9//3//f/9//3//f/9//3//f/9//3//f/9//3//f/9//3//f/9//3//f/9//3//f/9//3//f/5//3//f/9//3v/f5Et7BgNHcwUDR14Sl5n/3//f/9//3//f/9//3//f/9//3//f/5//n/+f/9//3//f99/DSEMJf9/NEbrHBxj2lrKGLlW/3/sHJIxf2+TMTAlrBQvJY4x/3//f/9//3//f/9//3//f/9//3//f/9//3//f/9//3//f/9//3//f/9//3//f/9//3//f/9//3//f/9//3//f/9//3//f/9//3//f/9//3//f/9//3//f/9//3//f/9//3//f/9//3//f/9//3//fwAA/3//f/9//3//f/9//3//f/9//3//f/9//3//f/9//3//f/9//3//f/9//3//f/9//3//f/9//3//f/9//3//f/9//3//f/9//3//f/9//3//f/9//3//f/9//3//f/9//3//f/9//3//f/9//3//f/9//3//f/9//3//f/9//3//f/9//3//f/9//3/SNewYDR0vIe0YyxTsHHhKv3f/f/9//3//f/9//3//f/9//3//f/5//3//f/9//3//f+wgTSn/fzRCCx09Z9lW7By6Vv97qxQvIZMx7RjNFO4YDR2PNf9//3//f/9//3//f/9//3//f/9//3//f/9//3//f/9//3//f/9//3//f/9//3//f/9//3//f/9//3//f/9//3//f/9//3//f/9//3//f/9//3//f/9//3//f/9//3//f/9//3//f/9//3//f/9//38AAP9//3//f/9//3//f/9//3//f/9//3//f/9//3//f/9//3//f/9//3//f/9//3//f/9//3//f/9//3//f/9//3//f/9//3//f/9//3//f/9//3//f/9//3//f/9//3//f/9//3//f/9//3//f/9//3//f/9//3//f/9//3//f/9//n//f/9//3//f/9/0TUNHQwd7BjMFFAlyxjLGE8pmFL/f/9//3//f/9//3//f/9//n/+f/1//3//f/9/338MIS0l/38TPgsdPWPaVusYulbfd8sYDiHMGM0Y7hwPIewYjjH/f/9//3//f/9//3//f/9//3//f/9//3//f/9//3//f/9//3//f/9//3//f/9//3//f/9//3//f/9//3//f/9//3//f/9//3//f/9//3//f/9//3//f/9//3//f/9//3//f/9//3//f/9//3//f/9/AAD/f/9//3//f/9//3//f/9//3//f/9//3//f/9//3//f/9//3//f/9//3//f/9//3//f/9//3//f/9//3//f/9//3//f/9//3//f/9//3//f/9//3//f/9//3//f/9//3//f/9//3//f/9//3//f/9//3//f/9//3//f/9//3//f/9//3//f/9//3//f/9733fSNQ0dyxTtHA4hzBjsHO0gTynbWv9//3//f/9//3//f/9//Xv/f/9//3//f/9/yRhNJf9/mE7rHD1nulbsHDZGTyXsGO0c7RztHMwYUCk1Rv9//3//f/9//3//f/9//3//f/9//3//f/9//3//f/9//3//f/9//3//f/9//3//f/9//3//f/9//3//f/9//3//f/9//3//f/9//3//f/9//3//f/9//3//f/9//3//f/9//3//f/9//3//f/9//3//fwAA/3//f/9//3//f/9//3//f/9//3//f/9//3//f/9//3//f/9//3//f/9//3//f/9//3//f/9//3//f/9//3//f/9//3//f/9//3//f/9//3//f/9//3//f/9//3//f/9//3//f/9//3//f/9//3//f/9//3//f/9//3//f/9//3//f/9//3//f/9//3//e/97/3s9Y7Ex6xjsHA0dyxgOIasUzBiSMR5j/3//f997/3//f/9//n//f/57/3//f0wlTiW/dxQ+qhRfa5lSLiWJEKoUDSHsHC4l7BwuJdta/3//f/9//3//f/9//3//f/9//3//f/9//3//f/9//3//f/9//3//f/9//3//f/9//3//f/9//3//f/9//3//f/9//3//f/9//3//f/9//3//f/9//3//f/9//3//f/9//3//f/9//3//f/9//3//f/9//38AAP9//3//f/9//3//f/9//3//f/9//3//f/9//3//f/9//3//f/9//3//f/9//3//f/9//3//f/9//3//f/9//3//f/9//3//f/9//3//f/9//3//f/9//3//f/9//3//f/9//3//f/9//3//f/9//3//f/9//3//f/9//3//f/9//3//f/9//3//f/9//3//f/9//3//f9paTynrHC0lqhQvKQ8lzRzMGNU9X2v/f/9/vnf/f/9//3//f95333sKHW8p/382RssU/F5wLQ0dDR3sHOwcLSWpFPM9/3//f997/3//f/9//3//f/9//3//f/9//3//f/9//3//f/9//3//f/9//3//f/9//3//f/9//3//f/9//3//f/9//3//f/9//3//f/9//3//f/9//3//f/9//3//f/9//3//f/9//3//f/9//3//f/9//3//f/9/AAD/f/9//3//f/9//3//f/9//3//f/9//3//f/9//3//f/9//3//f/9//3//f/9//3//f/9//3//f/9//3//f/9//3//f/9//3//f/9//3//f/9//3//f/9//3//f/9//3//f/9//3//f/9//3//f/9//3//f/9//3//f/9//3//f/9//3//f/9//3//f/9//3//f/9/33v/f/9/dk4LIS4lqhTtHA8lLyWsGOwcFUKfc/9//3++d/9//3//f/9/yRhPJd93FT4uIcwYiQzsHA0hDSHLGOocPGf/f793/3//f/9//3//f/9//3//f/9//3//f/9//3//f/9//3//f/9//3//f/9//3//f/9//3//f/9//3//f/9//3//f/9//3//f/9//3//f/9//3//f/9//3//f/9//3//f/9//3//f/9//3//f/9//3//f/9//3//fwAA/3//f/9//3//f/9//3//f/9//3//f/9//3//f/9//3//f/9//3//f/9//3//f/9//3//f/9//3//f/9//3//f/9//3//f/9//3//f/9//3//f/9//3//f/9//3//f/9//3//f/9//3//f/9//3//f/9//3//f/9//3//f/9//3//f/9//3//f/9//3//f/9//3//f/9/33vfe/9//3/yPQwh7BztHO0gDiHtHO0gDSHaWn5v/3//f/9733v/f8kUUCl/a9Q5qxBQJXApqxTsGMsYFEL/f997/3v/f/9//3//f/9//3//f/9//3//f/9//3//f/9//3//f/9//3//f/9//3//f/9//3//f/9//3//f/9//3//f/9//3//f/9//3//f/9//3//f/9//3//f/9//3//f/9//3//f/9//3//f/9//3//f/9//3//f/9//38AAP9//3//f/9//3//f/9//3//f/9//3//f/9//3//f/9//3//f/9//3//f/9//3//f/9//3//f/9//3//f/9//3//f/9//3//f/9//3//f/9//3//f/9//3//f/9//3//f/9//3//f/9//3//f/9//3//f/9//3//f/9//3//f/9//3//f/9//3//f/9//3//f/5//3//f/9//3//f793/3/fezRCqhTMHA4h7RysGA4hiRBwLdlWv3ffe/9//3/LGA4hDyEPIcwUrBSrFMwYLSG5Vt97/3v/f/9//3//f917/3//f/9//3//f/9//3//f/9//3//f/9//3//f/9//3//f/9//3//f/9//3//f/9//3//f/9//3//f/9//3//f/9//3//f/9//3//f/9//3//f/9//3//f/9//3//f/9//3//f/9//3//f/9//3//f/9/AAD/f/9//3//f/9//3//f/9//3//f/9//3//f/9//3//f/9//3//f/9//3//f/9//3//f/9//3//f/9//3//f/9//3//f/9//3//f/9//3//f/9//3//f/9//3//f/9//3//f/9//3//f/9//3//f/9//3//f/9//3//f/9//3//f/9//3//f/9//3//f/9//3//f9x7/3//f/9//3//f/9//3//f35r8z3tHMwYDyEPIQ8lqxTsHHAtHWP/f59z7RzuHO4Y7xzuGA8hDh3UOX9v/3//f/9//3//f/5//Xv+f/9//3//f/9//3//f/9//3//f/9//3//f/9//3//f/9//3//f/9//3//f/9//3//f/9//3//f/9//3//f/9//3//f/9//3//f/9//3//f/9//3//f/9//3//f/9//3//f/9//3//f/9//3//f/9//3//fwAA/3//f/9//3//f/9//3//f/9//3//f/9//3//f/9//3//f/9//3//f/9//3//f/9//3//f/9//3//f/9//3//f/9//3//f/9//3//f/9//3//f/9//3//f/9//3//f/9//3//f/9//3//f/9//3//f/9//3//f/9//3//f/9//3//f/9//3//f/9//3/+f/9//n//f/9//3//f/9//3//f/9//3//f/9/+16SMcwYzRysGA8lDiGrEC8hcS0vJe0czRgwJawUDh3LFLpWv3f/f997/3//f/9//3/+f/5//n//f/9//3//f/9//3//f/9//3//f/9//3//f/9//3//f/9//3//f/9//3//f/9//3//f/9//3//f/9//3//f/9//3//f/9//3//f/9//3//f/9//3//f/9//3//f/9//3//f/9//3//f/9//3//f/9//38AAP9//3//f/9//3//f/9//3//f/9//3//f/9//3//f/9//3//f/9//3//f/9//3//f/9//3//f/9//3//f/9//3//f/9//3//f/9//3//f/9//3//f/9//3//f/9//3//f/9//3//f/9//3//f/9//3//f/9//3//f/9//3//f/9//3//f/9//3//f/9//3//f/9//3//f/9//3//f/9//3//f/9//3/ff/9/33+5Vi4lDSHsGA4hDh3uHO4YDyHuHC8pqhTLGNI5Xmv/f/9/33v/f/9//3//f/9//3//f/9//3//f/9//3//f/9//3//f/9//3//f/9//3//f/9//3//f/9//3//f/9//3//f/9//3//f/9//3//f/9//3//f/9//3//f/9//3//f/9//3//f/9//3//f/9//3//f/9//3//f/9//3//f/9//3//f/9/AAD/f/9//3//f/9//3//f/9//3//f/9//3//f/9//3//f/9//3//f/9//3//f/9//3//f/9//3//f/9//3//f/9//3//f/9//3//f/9//3//f/9//3//f/9//3//f/9//3//f/9//3//f/9//3//f/9//3//f/9//3//f/9//3//f/9//3//f/9//3//f/9//3//f/9//3//f/9//3//f/9//3//f/9//3//f/9//3+/d1ZKTyXMGA4hzBjuGA4dzBiqFC0pVk6/d/9//3/fe/9//3//f/9//3//f/9//3//f/9//3//f/9//3//f/9//3//f/9//3//f/9//3//f/9//3//f/9//3//f/9//3//f/9//3//f/9//3//f/9//3//f/9//3//f/9//3//f/9//3//f/9//3//f/9//3//f/9//3//f/9//3//f/9//3//fwAA/3//f/9//3//f/9//3//f/9//3//f/9//3//f/9//3//f/9//3//f/9//3//f/9//3//f/9//3//f/9//3//f/9//3//f/9//3//f/9//3//f/9//3//f/9//3//f/9//3//f/9//3//f/9//3//f/9//3//f/9//3//f/9//3//f/9//3//f/9//3//f/9//3//f/9//3//f/9//3//f/9//3//f/9//3/fe/9//3//f993VkbKFOwYLSHtGOwcby0bY/9//3//f/9//3/ff/9//3//f/9//3//f/9//3//f/9//3//f/9//3//f/9//3//f/9//3//f/9//3//f/9//3//f/9//3//f/9//3//f/9//3//f/9//3//f/9//3//f/9//3//f/9//3//f/9//3//f/9//3//f/9//3//f/9//3//f/9//3//f/9//38AAP9//3//f/9//3//f/9//3//f/9//3//f/9//3//f/9//3//f/9//3//f/9//3//f/9//3//f/9//3//f/9//3//f/9//3//f/9//3//f/9//3//f/9//3//f/9//3//f/9//3//f/9//3//f/9//3//f/9//3//f/9//3//f/9//3//f/9//3//f/9//3//f/9//3//f/9//3//f/9//3//f/9//n//f/9//3//f/9//3//e/97n2/RNYgMCx00Qr93/3//f/9//3//f/9//3//f/9//3//f/9//3//f/9//3//f/9//3//f/9//3//f/9//3//f/9//3//f/9//3//f/9//3//f/9//3//f/9//3//f/9//3//f/9//3//f/9//3//f/9//3//f/9//3//f/9//3//f/9//3//f/9//3//f/9//3//f/9//3//f/9/AAD/f/9//3//f/9//3//f/9//3//f/9//3//f/9//3//f/9//3//f/9//3//f/9//3//f/9//3//f/9//3//f/9//3//f/9//3//f/9//3//f/9//3//f/9//3//f/9//3//f/9//3//f/9//3//f/9//3//f/9//3//f/9//3//f/9//3//f/9//3//f/9//3//f/9//3//f/9//3//f/9//3//f/5//n//f/9//3//f/9//3//f/9//399a/la/3v/f/9/33//f/9//3//f/9//3//f/9//3//f/9//3//f/9//3//f/9//3//f/9//3//f/9//3//f/9//3//f/9//3//f/9//3//f/9//3//f/9//3//f/9//3//f/9//3//f/9//3//f/9//3//f/9//3//f/9//3//f/9//3//f/9//3//f/9//3//f/9//3//fwAA/3//f/9//3//f/9//3//f/9//3//f/9//3//f/9//3//f/9//3//f/9//3//f/9//3//f/9//3//f/9//3//f/9//3//f/9//3//f/9//3//f/9//3//f/9//3//f/9//3//f/9//3//f/9//3//f/9//3//f/9//3//f/9//3//f/9//3//f/9//3//f/9//3//f/9//3//f/9//3//f/5//3/+f/9//n/+f/57/n/dd/9//3//e5xv/3//f/9/33v/f/9//3//f/9//3//f/9//3//f/9//3//f/9//3//f/9//3//f/9//3//f/9//3//f/9//3//f/9//3//f/9//3//f/9//3//f/9//3//f/9//3//f/9//3//f/9//3//f/9//3//f/9//3//f/9//3//f/9//3//f/9//3//f/9//3//f/9//3//f/9//38AAP9//3//f/9//3//f/9//3//f/9//3//f/9//3//f/9//3//f/9//3//f/9//3//f/9//3//f/9//3//f/9//3//f/9//3//f/9//3//f/9//3//f/9//3//f/9//3//f/9//3//f/9//3//f/9//3//f/9//3//f/9//3//f/9//3//f/9//3//f/9//3//f/9//3//f/9//3//f/9//3/de/5//3//f/9//3//f/9//3//f/9//3//f/9/3nfee/9/33v/f/9//3+9d/5//3//f/9//3//f/9//3//f/9//3//f/9//3//f/9//3//f/9//3//f/9//3//f/9//3//f/9//3//f/9//3//f/9//3//f/9//3//f/9//3//f/9//3//f/9//3//f/9//3//f/9//3//f/9//3//f/9//3//f/9//3//f/9//3//f/9/AAD/f/9//3//f/9//3//f/9//3//f/9//3//f/9//3//f/9//3//f/9//3//f/9//3//f/9//3//f/9//3//f/9//3//f/9//3//f/9//3//f/9//3//f/9//3//f/9//3//f/9//3//f/9//3//f/9//3//f/9//3//f/9//3//f/9//3//f/9//3//f/9//3//f/9//3//f/9//3//f/9//3//f/9//n/+f/9//3//f/9//nv/f/9//nv/f/9//3//f/9//3/+f/9//3//f/5//3//f/9//3//f/9//3//f/9//3//f/9//3//f/9//3//f/9//3//f/9//3//f/9//3//f/9//3//f/9//3//f/9//3//f/9//3//f/9//3//f/9//3//f/9//3//f/9//3//f/9//3//f/9//3//f/9//3//f/9//3//f/9//3//fw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BhjGGMYYxhjGGMYYxhjGGMYYxhjGGMYYxhjGGMYYxhjGGMYYxhjGGMYYxhjGGMYYxhjGGMYYxhjGGMYYxhjGGMYYxhjGGMYYxhjGGMYYxhjGGMYYxhjGGMYYxhjGGMYYxhjGGMYYxhjGGMYYxhjGGMYYxhjGGMYYxhjGGMYYxhjGGMYYxhjGGMYYxhjGGMYYxhjGGMYYxhjGGMYYxhjGGMXYxhjF2MXYxdjGGMXYxdjF2MYYxdjGGMXYxhn92IYYxhjGGP4YhljGWMZY/liGWP5Yhlj+GIYYxdjGGMXYxdjF2MYYxhjGGMYYxhjGGMYYxhjGGMYYxhjGGMYYxhjGGMYYxhjGGMYYxhjGGMYYxhjGGMYYxhjGGMYYxhjGGMYYxhjGGMYYxhjGGMYYxhjGGMYYxhjGGMYYxhjGGMYYxhjGGMYYxhjGGMYYxhjGGMYYxhjAABGAAAAFAAAAAgAAABHRElDAwAAACIAAAAMAAAA/////yIAAAAMAAAA/////yUAAAAMAAAADQAAgCgAAAAMAAAABAAAACIAAAAMAAAA/////yIAAAAMAAAA/v///ycAAAAYAAAABAAAAAAAAAD///8AAAAAACUAAAAMAAAABAAAAEwAAABkAAAAAAAAAFAAAABxAQAAfAAAAAAAAABQAAAAcgEAAC0AAAAhAPAAAAAAAAAAAAAAAIA/AAAAAAAAAAAAAIA/AAAAAAAAAAAAAAAAAAAAAAAAAAAAAAAAAAAAAAAAAAAlAAAADAAAAAAAAIAoAAAADAAAAAQAAAAnAAAAGAAAAAQAAAAAAAAA////AAAAAAAlAAAADAAAAAQAAABMAAAAZAAAAAkAAABQAAAA/wAAAFwAAAAJAAAAUAAAAPcAAAANAAAAIQDwAAAAAAAAAAAAAACAPwAAAAAAAAAAAACAPwAAAAAAAAAAAAAAAAAAAAAAAAAAAAAAAAAAAAAAAAAAJQAAAAwAAAAAAACAKAAAAAwAAAAEAAAAJQAAAAwAAAABAAAAGAAAAAwAAAAAAAAAEgAAAAwAAAABAAAAHgAAABgAAAAJAAAAUAAAAAABAABdAAAAJQAAAAwAAAABAAAAVAAAABQBAAAKAAAAUAAAAL8AAABcAAAAAQAAANF2yUGrCslBCgAAAFAAAAAhAAAATAAAAAAAAAAAAAAAAAAAAP//////////kAAAAEoAbwDjAG8AIABSAGEAZgBhAGUAbAAgAEIAdQBlAG4AbwAgAGQAZQAgAE0AbwByAGEAaQBzACAATABvAHAAZQBzABhjBAAAAAcAAAAGAAAABwAAAAMAAAAHAAAABgAAAAQAAAAGAAAABgAAAAMAAAADAAAABgAAAAcAAAAGAAAABwAAAAcAAAADAAAABwAAAAYAAAADAAAACgAAAAcAAAAEAAAABgAAAAMAAAAFAAAAAwAAAAUAAAAHAAAABwAAAAYAAAAFAAAASwAAAEAAAAAwAAAABQAAACAAAAABAAAAAQAAABAAAAAAAAAAAAAAAHIBAACAAAAAAAAAAAAAAAByAQAAgAAAACUAAAAMAAAAAgAAACcAAAAYAAAABAAAAAAAAAD///8AAAAAACUAAAAMAAAABAAAAEwAAABkAAAACQAAAGAAAAD/AAAAbAAAAAkAAABgAAAA9wAAAA0AAAAhAPAAAAAAAAAAAAAAAIA/AAAAAAAAAAAAAIA/AAAAAAAAAAAAAAAAAAAAAAAAAAAAAAAAAAAAAAAAAAAlAAAADAAAAAAAAIAoAAAADAAAAAQAAAAlAAAADAAAAAEAAAAYAAAADAAAAAAAAAASAAAADAAAAAEAAAAeAAAAGAAAAAkAAABgAAAAAAEAAG0AAAAlAAAADAAAAAEAAABUAAAAGAEAAAoAAABgAAAAxAAAAGwAAAABAAAA0XbJQasKyUEKAAAAYAAAACIAAABMAAAAAAAAAAAAAAAAAAAA//////////+QAAAARQBuAGcAZQBuAGgAZQBpAHIAbwAgAEMAaQB2AGkAbAAgAC0AIABDAHIAZQBhAC0ATQBHADIAMwA1ADUAMgA3AC8ARAAGAAAABwAAAAcAAAAGAAAABwAAAAcAAAAGAAAAAwAAAAQAAAAHAAAAAwAAAAcAAAADAAAABQAAAAMAAAADAAAAAwAAAAQAAAADAAAABwAAAAQAAAAGAAAABgAAAAQAAAAKAAAACAAAAAYAAAAGAAAABgAAAAYAAAAGAAAABgAAAAQAAAAIAAAASwAAAEAAAAAwAAAABQAAACAAAAABAAAAAQAAABAAAAAAAAAAAAAAAHIBAACAAAAAAAAAAAAAAAByAQAAgAAAACUAAAAMAAAAAgAAACcAAAAYAAAABAAAAAAAAAD///8AAAAAACUAAAAMAAAABAAAAEwAAABkAAAACQAAAHAAAABoAQAAfAAAAAkAAABwAAAAYAEAAA0AAAAhAPAAAAAAAAAAAAAAAIA/AAAAAAAAAAAAAIA/AAAAAAAAAAAAAAAAAAAAAAAAAAAAAAAAAAAAAAAAAAAlAAAADAAAAAAAAIAoAAAADAAAAAQAAAAlAAAADAAAAAEAAAAYAAAADAAAAAAAAAASAAAADAAAAAEAAAAWAAAADAAAAAAAAABUAAAAsAEAAAoAAABwAAAAZwEAAHwAAAABAAAA0XbJQasKyUEKAAAAcAAAADsAAABMAAAABAAAAAkAAABwAAAAaQEAAH0AAADEAAAAQQBzAHMAaQBuAGEAZABvACAAcABvAHIAOgAgAEoATwBBAE8AIABSAEEARgBBAEUATAAgAEIAVQBFAE4ATwAgAEQARQAgAE0ATwBSAEEASQBTACAATABPAFAARQBTADoAMQAwADMANgA5ADIANwA0ADYANgAwAAAABwAAAAUAAAAFAAAAAwAAAAcAAAAGAAAABwAAAAcAAAADAAAABwAAAAcAAAAEAAAAAwAAAAMAAAAEAAAACQAAAAcAAAAJAAAAAwAAAAcAAAAHAAAABgAAAAcAAAAGAAAABQAAAAMAAAAGAAAACAAAAAYAAAAIAAAACQAAAAMAAAAIAAAABgAAAAMAAAAKAAAACQAAAAcAAAAHAAAAAwAAAAYAAAADAAAABQAAAAkAAAAGAAAABgAAAAYAAAADAAAABgAAAAYAAAAGAAAABgAAAAYAAAAGAAAABgAAAAYAAAAGAAAABgAAAAYAAAAWAAAADAAAAAAAAAAlAAAADAAAAAIAAAAOAAAAFAAAAAAAAAAQAAAAFAAAAA==</Object>
  <Object Id="idInvalidSigLnImg">AQAAAGwAAAAAAAAAAAAAAHEBAAB/AAAAAAAAAAAAAABmJAAAkQwAACBFTUYAAAEAtMwAANIAAAAFAAAAAAAAAAAAAAAAAAAAVgUAAAADAABYAQAAwQAAAAAAAAAAAAAAAAAAAMA/BQDo8QIACgAAABAAAAAAAAAAAAAAAEsAAAAQAAAAAAAAAAUAAAAeAAAAGAAAAAAAAAAAAAAAcgEAAIAAAAAnAAAAGAAAAAEAAAAAAAAAAAAAAAAAAAAlAAAADAAAAAEAAABMAAAAZAAAAAAAAAAAAAAAcQEAAH8AAAAAAAAAAAAAAH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xAQAAfwAAAAAAAAAAAAAAcgEAAIAAAAAhAPAAAAAAAAAAAAAAAIA/AAAAAAAAAAAAAIA/AAAAAAAAAAAAAAAAAAAAAAAAAAAAAAAAAAAAAAAAAAAlAAAADAAAAAAAAIAoAAAADAAAAAEAAAAnAAAAGAAAAAEAAAAAAAAA8PDwAAAAAAAlAAAADAAAAAEAAABMAAAAZAAAAAAAAAAAAAAAcQEAAH8AAAAAAAAAAAAAAHIBAACAAAAAIQDwAAAAAAAAAAAAAACAPwAAAAAAAAAAAACAPwAAAAAAAAAAAAAAAAAAAAAAAAAAAAAAAAAAAAAAAAAAJQAAAAwAAAAAAACAKAAAAAwAAAABAAAAJwAAABgAAAABAAAAAAAAAPDw8AAAAAAAJQAAAAwAAAABAAAATAAAAGQAAAAAAAAAAAAAAHEBAAB/AAAAAAAAAAAAAAByAQAAgAAAACEA8AAAAAAAAAAAAAAAgD8AAAAAAAAAAAAAgD8AAAAAAAAAAAAAAAAAAAAAAAAAAAAAAAAAAAAAAAAAACUAAAAMAAAAAAAAgCgAAAAMAAAAAQAAACcAAAAYAAAAAQAAAAAAAADw8PAAAAAAACUAAAAMAAAAAQAAAEwAAABkAAAAAAAAAAAAAABxAQAAfwAAAAAAAAAAAAAAcgEAAIAAAAAhAPAAAAAAAAAAAAAAAIA/AAAAAAAAAAAAAIA/AAAAAAAAAAAAAAAAAAAAAAAAAAAAAAAAAAAAAAAAAAAlAAAADAAAAAAAAIAoAAAADAAAAAEAAAAnAAAAGAAAAAEAAAAAAAAA////AAAAAAAlAAAADAAAAAEAAABMAAAAZAAAAAAAAAAAAAAAcQEAAH8AAAAAAAAAAAAAAHIBAACAAAAAIQDwAAAAAAAAAAAAAACAPwAAAAAAAAAAAACAPwAAAAAAAAAAAAAAAAAAAAAAAAAAAAAAAAAAAAAAAAAAJQAAAAwAAAAAAACAKAAAAAwAAAABAAAAJwAAABgAAAABAAAAAAAAAP///wAAAAAAJQAAAAwAAAABAAAATAAAAGQAAAAAAAAAAAAAAHEBAAB/AAAAAAAAAAAAAAB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hAAAABAAAAAiAAAABAAAAGMAAAANAAAAIQDwAAAAAAAAAAAAAACAPwAAAAAAAAAAAACAPwAAAAAAAAAAAAAAAAAAAAAAAAAAAAAAAAAAAAAAAAAAJQAAAAwAAAAAAACAKAAAAAwAAAABAAAAUgAAAHABAAABAAAA9f///wAAAAAAAAAAAAAAAJABAAAAAAABAAAAAHMAZQBnAG8AZQAgAHUAaQAAAAAAAAAAAAAAAAAAAAAAAAAAAAAAAAAAAAAAAAAAAAAAAAAAAAAAAAAAAAAAAAAAAAAAACAAAAAAAAAAoHdr+n8AAACgd2v6fwAAEwAAAAAAAAAAAACy+n8AANXFsWr6fwAAMBYAsvp/AAATAAAAAAAAAAgXAAAAAAAAQAAAwPp/AAAAAACy+n8AAKfIsWr6fwAABAAAAAAAAAAwFgCy+n8AAKCxNSV5AAAAEwAAAAAAAABIAAAAAAAAAOS2WGv6fwAAkKN3a/p/AABAu1hr+n8AAAEAAAAAAAAA0OBYa/p/AAAAAACy+n8AAAAAAAAAAAAAAAAAAAAAAAASAAAA9wQAAKAUIJmPAQAAqzJbsfp/AACAsjUleQAAABmzNSV5AAAAAAAAAAAAAAC4szUlZHYACAAAAAAlAAAADAAAAAEAAAAYAAAADAAAAP8AAAASAAAADAAAAAEAAAAeAAAAGAAAACIAAAAEAAAAhQAAABEAAAAlAAAADAAAAAEAAABUAAAAwAAAACMAAAAEAAAAgwAAABAAAAABAAAA0XbJQasKyUEjAAAABAAAABMAAABMAAAAAAAAAAAAAAAAAAAA//////////90AAAAQQBzAHMAaQBuAGEAdAB1AHIAYQAgAGkAbgB2AOEAbABpAGQAYQCAPwcAAAAFAAAABQAAAAMAAAAHAAAABgAAAAQAAAAHAAAABAAAAAYAAAADAAAAAwAAAAcAAAAFAAAABgAAAAMAAAADAAAABwAAAAYAAABLAAAAQAAAADAAAAAFAAAAIAAAAAEAAAABAAAAEAAAAAAAAAAAAAAAcgEAAIAAAAAAAAAAAAAAAHIBAACAAAAAUgAAAHABAAACAAAAEAAAAAcAAAAAAAAAAAAAALwCAAAAAAAAAQICIlMAeQBzAHQAZQBtAAAAAAAAAAAAAAAAAAAAAAAAAAAAAAAAAAAAAAAAAAAAAAAAAAAAAAAAAAAAAAAAAAAAAAAAAAAAcO7hlo8BAABw7uGWjwEAABrIsWr6fwAA0G6Bsfp/AAAAAAAAAAAAABBAALL6fwAACQAAAAEAAAAJAAAAAAAAAAAAAAAAAAAAAAAAAAAAAAC78HRC0F4AAAAAAAAAAAAAEBU0JXkAAADADvKnjwEAAKAUIJmPAQAAAGUTqAAAAAAAAAAAAAAAAAcAAAAAAAAAAAAAAAAAAAAcETQleQAAAFkRNCV5AAAA0c1Xsfp/AADvAkYgteIAAAAAAAAAAAAAAAAAAAAAAAAAAAAAAAAAAKAUIJmPAQAAqzJbsfp/AADAEDQleQAAAFkRNCV5AAAAsP3xp48BAADgETQ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OGWjwEAAMmsNSV5AAAAAwAAAAAAAADQboGx+n8AAAAAAAAAAAAAAwAAAPl/AAAoAAAAAAAAAAAAAAD5fwAAAAAAAAAAAAAAAAAAAAAAAItVdULQXgAA4OKvqI8BAADg4q+ojwEAAOD///8AAAAAoBQgmY8BAACQAQAAAAAAAAAAAAAAAAAABgAAAAAAAAAAAAAAAAAAAAyuNSV5AAAASa41JXkAAADRzVex+n8AAGAASv/5fwAAwPGvqAAAAADA8a+ojwEAAHGtNSV5AAAAoBQgmY8BAACrMlux+n8AALCtNSV5AAAASa41JXkAAABQRimvjwEAAOiuNSVkdgAIAAAAACUAAAAMAAAAAwAAABgAAAAMAAAAAAAAABIAAAAMAAAAAQAAABYAAAAMAAAACAAAAFQAAABUAAAACgAAACcAAAAeAAAASgAAAAEAAADRdslBqwrJQQoAAABLAAAAAQAAAEwAAAAEAAAACQAAACcAAAAgAAAASwAAAFAAAABYAFi8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EAAAAIAAAAYgAAAAwAAAABAAAASwAAABAAAAAAAAAABQAAACEAAAAIAAAAHgAAABgAAAAAAAAAAAAAAHIBAAC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yqdBPwAAAAAAAAAA/ipBPwAAJEIAAMhBJAAAACQAAADKp0E/AAAAAAAAAAD+KkE/AAAkQgAAyEEEAAAAcwAAAAwAAAAAAAAADQAAABAAAAApAAAAGQAAAFIAAABwAQAABAAAABAAAAAHAAAAAAAAAAAAAAC8AgAAAAAAAAcCAiJTAHkAcwB0AGUAbQAAAAAAAAAAAAAAAAAAAAAAAAAAAAAAAAAAAAAAAAAAAAAAAAAAAAAAAAAAAAAAAAAAAAAAAAAAAEhNNSV5AAAAEIeOqI8BAACQSjUleQAAABMAAAAAAAAAEIeOqI8BAABc3LKx+n8AAGAMlrCPAQAA1T0hWQAAAAABAAAAAAAAAJBKNSV5AAAAAAAAAPl/AAABAAAAAAAAANU9Wf//////+DcAACFZAQRgDJawjwEAAGcAbwAAACAAggAAAQAAAABo17Kx+n8AANU9IVkAAAAA1T0hWQAAAAABAAAAAAAAAAAAAAAAAAAAAAAAAABNAAABAAAAAAAOABgAAAADAQAAgLUHAIIAAAEAAAAAAAAAAKsyW7H6fwAAYEs1JXkAAABkAAAAAAAAAAgAFrSPAQAAAAAAAGR2AAgAAAAAJQAAAAwAAAAEAAAARgAAACgAAAAcAAAAR0RJQwIAAAAAAAAAAAAAAFIAAAA9AAAAAAAAACEAAAAIAAAAYgAAAAwAAAABAAAAFQAAAAwAAAAEAAAAFQAAAAwAAAAEAAAAUQAAACSpAAApAAAAGQAAAGUAAABFAAAAAAAAAAAAAAAAAAAAAAAAAKkAAAB/AAAAUAAAACgAAAB4AAAArKgAAAAAAAAgAMwAUQAAADwAAAAoAAAAqQAAAH8AAAABABAAAAAAAAAAAAAAAAAAAAAAAAAAAAAAAA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P9//3//f/9//3//f/9//3//f/9//3//f/9//3//f/9//3//f/9//3//f/9//3//f/9/nHP/f/9//3//f/9/3nv/f/9//3//f/9//3//f/9//3//f/5//3/de/9//3/+f/9//3//f917/3//f/9//3//f917/3//f/5//3//f/5//3+dc/9//3//f/9//3//f/9//3/fe/9//3//f/9//3//f/9//3//f/9/3nv/f957/3//f/9/vXf/f/9//3//f/9//3//f/9/3nv/f/9//3/+f/9//3/+e/9//3/de/9//3//f/9//3//f/9//3//f/97/3//f/9//nv+e/9//3//f/9//3/+f/9//3/dd/9//3//f/9//3//f/5//3//f/9//3//f/9//3//f957/3//f/5//3//f/9//3//f/5//3//f/9//3//f/9//3//f/9/AAD/f/9//3//f/9//3//f/9//3//f/9//3//f/9//3//f/9/33//f/9//3//f/9//3//f/9//3//f/9//3/fe/9//3//f/9//3//f/57/3/dd917/3//f/57/n/9e917/3/+f/5/vHf/f5xz/n//f/9/3Xv/f/9//3//f/9/3Xv/f/9//3//f/9//3//f/9//3//f/9//3//f997/3//f/9//3//f/9/33v/f/9/33v/f997/3//f/9/nXP/f/9//3//f/9//3/+e/9//nv/f/9//3/+e713/3//f/9//3//f/9//3+bb/9//3/dd/9//nv/f/57/3//f913/3/+f/9/3Xf/f917/3/+f/9//3//f/5//3//f/57/3//f917/3//f/9//3//f/9//3//f/9//3//f/9//3/+f917/n/+f/9//3//f/9//3//f/9//3//fwAA/3//f/9//3//f/9//3//f/9//3//f/9//3//f/9//3//f/9//3//f/9//3//f/9//3//f/9/3nf/f/9/33v/e/97/3//f/97/3//f/9//3//f/9//3/9e/9//n/+f/9//3//f/9//3//f/9//3+8d/9//3/ee5xz/3//f/9//3/ed/9//3//f/9//3//f/9//3//f/9//3++d/9//3//f/9//3//f753/3//f/9//3//f/9//3//f/9//3/fe/9/3nv/f/9//nv/f/9//3//f/9/vXf/f/9//3//f/9//nv/f/9//3//f/9/3nv/f/9//3//f/9//3//f/9//3//f/9//3//f/9//n//f9573nv/f/9//3+8d/9//3/ee/9//3//f/9//3//f997/3//f/9//3//f9573nv/f/9//3//f/9//3//f/9//3//f/9//38AAP9//3//f/9//3//f/9//3//f/9//3//f/9//3//f/9/33v/f/9/33v/f/9//3//f/9//3//f/9//398bzJGzzUyRp5z/3//f/9//3/fe/9//3//f957/3/+e/9//3/+e/9/vnf/f753/3/ee713/3//f/9//3//f/9//3//f/9//3//f/9//3/fe/9//3//f/9//3//f/9//3//f/9/33v/f/9/vnf/f/9//3//f/9/33v/f/9/rjX/f/9//3//f/9//3//f/9/33v/f953/3//f/9//3/ed/9//3//f/9//3//f/9/33v/f/9/33v/f/9//3//e/9//3//e/9//3//f/9//3//f/9//3//f/9//3//f753/3//f957/3//f/9//3//f/9//3//f/9//3//f997/3//f/9/3nu9d/9//3//f/9//3//f/9//3//f/9/AAD/f/9//3//f/9//3//f/9//3//f/9//3//f/9//3//f/9//3//f/9//3/fe997/3//f993/3//f/9/EkKOMZ5zbS11Sv9/v3P/f/9//3/fd997/3//f953/3//f/9//3//f/9//3//f/9//3//f793/3+/d997/3//f/9/33v/f/9/nnP/f/97/3//e/9//3//e/9//3/fe/9/33v/f/9//3//f/9//3//f99733vfe/9/33vfe2QM/3//f997/3//f75z/3+/d/9//3//f/97/3//e993/3//f997/3//f/9//3/fd/9//3++d/9//3v/f753/3//f/9//3//e/9//3//f793/3+/d51z/3+/d/9/v3f/f/9/33v/f/9/nXP/f997/3+/d/9//3//f/9//3/ff/9//3//f/9//3//f/9//3//f/9//3//f/9//3//fwAA/3//f/9//3//f/9//3//f/9//3//f/9//3//f/9//3//f55zKyWNLUwpbS1USlxrTCXfe993CiG+c55zEkKvNTRGkDH/fzRCLCUsJb9333ttLb9zv3eOMZ1vU0Z1Tv97l1IzRv9/TSksJRNCjzH/fwsh/3//fzRGdk6fc48xTCl1TvA5v3f/f/9/W2evNQohVErfe/9//3+/d40tbSlMKUwpEkL5Xm0t33saYxJC/3+WTvE933voGPE9bC3QOf9/lk5USv9//39USiwljzFda/9/l1KOMSwlPGf/f+oc33vfe0wpfW//e0wprjH5Xq8x33dtLVxrVEqWUv9/8T35Wt97sDXYVv9/EkKPMU0p/3/YWvE5/38aY48x33sTQtA5PGs8aywl0DkzRt9/339LKQkh0D2+d/9/33v/f/9//3//f/9//3//f/9//3//f/9//38AAP9//3//f/9//3//f/9//3//f/9//3//f/9//3//f/9//3+eb+oct1YaY/lePGeec+kc/3//e8gYv3OOMfE9G2MtJbI1HWMNId9721oVQt97qRS/d/9/yRi/d/E5NEb/f1ZKkDWYUpAx/3/zPdI5n3fKGJ9z/3/zQdI5uVpvLd97rzXQNf9/33uec20tllK/dxNCfW//f993O2enFNhaO2f5Xjtjn3PpGP9/11YLIf9/l1KOMb93pxSXUjpj0Tm4VpAxVUb/f9paTilea/paNUZea4gQf28cYzVG/3+IEJ9z/3/qHH1r0TkSPjxnbi0sJf9/hxCeb9E5VEb/f24tl1L/f+sc+16xNbE1v3cUQhxjmFJOKf9/uVoMIf9/TinzPf9/hxSYVjxrLCX5XtE9+V7fe681dU7/f/9//3++d/9//3//f/9//3//f/9//3//f/9/AAD/f/9//3//f/9//3//f/9//3//f/9//3//f/9//3//f997n3OoFL93/3//f793nnPJGN97n3PpHL936hzZWv9/V0qRMZlSDSFvLbI1kDHfe4gU33vfe+ocXms0QjVG/3tWSrE133/rHJAxsTUMIf9/yhifc/9/NUayOb937CDROY8xsDX/e/9//3/IGEsljjGvNRpj/3//f31vyRi/d/9//3/fe/pe6Rz/f9laTSnfe1VKbS2/d8kY33v/f0wldk42SrI1/3+5VusckTFwLbI1ulYNIZExkDGQMd97yxifc997qRRda24tNEb/f5dSbin/f4cQfm/yPRNC/39uLZdS33stJfteTilOLW8t0jl3TphScC2/e/xiLin/fy0l/F77Xgwl33//f/I98kHff4416SDHGNha/3/fe/9//3//f/9//3//f/9//3//f/9//3//fwAA/3//f/9//3//f/9//3//f/9//3//f/9//3//f/9//3//f15rDCEtJU4p6xwcYz1nyhh/b793hwzfe48tFEL/f/Q90zmYUk4t/393Uq81n3fJGH5v33uoFN97FULTOd97NUaPMf9/Gl//fxJCrzXfe+oc+2L/f9M99EGfd15v/38URtE5/3/fe/9/CiGVUv9/CSE7Z/9//39/b6oYTykuJS0l2V6ec4cQ/3/YWqgU/38TRtE533tmEH5z/38LIdpaF0ZRKb97PWfKGP9/HmcPIT9rzBj/f7hWCyX/f6sYP2f/f4cQfm+vNVZO/381Rk0p/3/IGFxr0TkURt97bi0SQv9/6hyXVtE5dU7/f481dk7aWsoc/394Tg0l/39PKbpWn3fqHD1r/39NLXZOjjGvOVxrGWP/f/9/3nv/f/9//3//f/9//3//f/9//3//f/9//38AAP9//3//f/9//3//f/9//3//f/9//3//f/9//3//f/9//39ea6kU2locY15rn29ea6gQsTUtJQwh/3v7XuscyhgtKZAxv3uPMQslCiEZY997pxSONSwpCyG/e/Q9LimQMescl1Lfd0sl6BwJIVNKv3dmDE0pLSlWSpA1/3+oGAslyRhVSv9//3//f7ZWbC3HGNA533vff/9/f3PKGPxePms9Z793uFYLJY4xyRzROQshKyVVTn5z6RxMKeocLCm/d9U9zRypGFxrKyksJasY3F6/e5E1qBhLKfhe/3+JFHExDCEtKd972FrJHAwlTSluLf9/RAgaYzRKCyFNKYYQEkLIHAoh/3/5XugcCiErKf9/NEZNKcoYDCHTObpWiRDsHF5rVk7qIAshTS2/e/leCiEJIWstGGPee957/3//f/9//3//f/9//3//f/9//3//f/9/AAD/f/9//3//f/9//3//f/9//3//f/9//3//f/9//3//f/9/fm8rITxnfWufc993/3/fd/9/v3Pfe/9//3+/c/9//3/fe/9//39ba/9//3++d997/3+ec997/3/zPTVGv3efc/9//3//f/9/vXP/f/9//3//f99/+mJ9b/9//3/fe797/3//f/9/vnf/f/9/3nfed/9//3//f35vyhg9Z39zfm99b/9//3+/d31v/3+ed793/3//f55z/3+/d/9//3/ff/9/nXO8d/9/vXf/f/9//3//f5tz/n//f71333v/f59zv3f/f/9/v3e/d/le6hz/f7ZW/3/fe99733v/f997/398b/9//3//f/9/33v/f/9/33v/f793/3/fe00pHGPfe/9/XWu/d/9//3//f/9//3++d/9//3//f/9//3//f/9//3//f/9//3//f/9//3//fwAA/3//f/9//3//f/9//3//f/9//3//f/9//3//f/9//3//f3xrKiErJQohyBgSQp1v/3/fe993/3//f/9//3//e/9//3//f/9//3//e753/3//f/9//3//f997VU7xOf9//3//f75z/3//f/9//3/ed/9/vnf/f/FBU0rfe997/3//f/9//3//f/9//3//f/9//3/ee/9//387Z0wpCyHqHAolrjXfe/9//3//f3xv/3/fe/9//3//f/9//3/fe/9//3//f/5//n/9f/9/3nv/f/9/3nfce/5/u3f+f/9/v3f/f/9/vnf/f997/3/YWmwt/3/oHNda/3//f99733v/f/9//3//f/9//3//f/9/33v/f/9/33f/f/9//3/5Xtle/3//f/9//3//f/9//3//f/9/3nv/f/9/3nv/f/9//3//f/9//3//f/9//3//f/9//38AAP9//3//f/9//3//f/9//3//f/9//3//f/9//3//f/9//3//f95333v/f71z/3//f/9//3//f/9//3//e/9//3//f/9//3u9d/9//3v/f/9//3/ee/9/33v/f/9/nXP/f/9//3//f/9//3//f/9//3v/f/9//3//f/9//3//f/9//3//f/9/vXf/f/9//3/de/9//3//f/9//3//f/9//3//f/9//3//f71z/3//f/9//3//f/9/33v/f/9//3//f/9/3nf+f/1/+3f+f/9//3//f/9//n/9f/5//n//e/9//3//f/9//3//e/9//3v/f/9//3//e/9//3//f/9//3//f/9//3//f/9//3//f/9//3//f/9//3//f/9//3//f/9/33v/f997vnf/f/9//3//f/9//3//f/9//3//f/5//3//f/9//3//f/9//3//f/9/AAD/f/9//3//f/9//3//f/9//3//f/9//3//f/9//3//f/9//3/+e/9//3//f/57/nv+e/9/3Xf/f/5//3/+e913/n//f/9//3//e/9//3/+e/9//3//f/9//3/fe/9/33v/f993/3//f/9//3vfe/9//3+8c/9//3/+e/5/3Hv/f997/3//f/9//3//f/9//3/dd/9/3Xv/f/9//3//f/9//3//f/97/3//e/9//3u+d71z/3//e/9//3v/e/9//3//f/97/n/bd/1/23f/f/9/vHP/f/173Hv+f/9/33v/f/9//3++c/9//3//f/9//3//f753/3//f5xz/3+9c/9//3//f/9//3/fe/9/3Xf/f/9//n//f957/n//f5xz/3//f/9/3nv/f/9//3//f/9//3//f/9//3//f/9//3//f/9//3//f/9//3//f/9//3//fwAA/3//f/9//3//f/9//3//f/9//3//f/9//3//f/9//3/+f/9//3//f/9//3//f/9//3//f/9//3/+e/9//3//f/9/3nv/f7xz/3/ed/9//3//f/9//3//f/9/33v/f99733f/f/9//3//f/9//3//f/9//3+8d/9//n/+f/9/3Xv/f/9//3//f/9//3v+e/9//n//f/9//3//f/9//3v/f/9//3//f/9//3//f/9//3//f/9/vnf/f/9//3v/f/97v3f/f/9//3//f/9//3//f/9//3//f/9//3//f/9/33v/f/9//3//f/9/3nf/f/97/3//f75z/3//f/57/3//f/9//3v/f/9//3//f/9//3/ee/9//3//f/9//3/+f/9//3//f/9/3nv/f/9//3//f/9//3//f/9//3//f/9//3//f/9//3//f/9//3//f/9//38AAP9//3//f/9//3//f/9//3//f/9//3//f/9//3//f/9//3//f/9//3//f/9//3//f/9/3nv/f/9//3/+f/9//3/+e/9//3//f/haW2sZX75z/3v/f75zOmM6Zzpn1lr/f/9/fW/QNbA1NEZ+b997/3/fe/9//3//f/5//n/+f/9/W2s7ZxpfGV//e/9//3+9czljOWP/e753/3//f7dWW2vXWr53/3v/f793/3u/dxJC8T2vNdhW/3//f/9//3//f/9/2Vr6Xjtn33v/f/9//3//f99733v/f5hS0jnTOdpa/3+ec/teHGM7Z/9//3//e/leG2P6Xt97/3/ed/9/t1ITQvI90TV2Tp5v/3//f/9//3//f/9//3/+f/9//3//f/9/3Xv/f/9//n//f/9//3//f/9//3//f/9//3//f/9//3//f/9//3//f/9//3//f/9/AAD/f/9//3//f/9//3//f957/3//f/9//n//f/9//3//f/9//3//f/9//3//f/9//3//f/9//3//f/9//3//f/9//3//f/9/fW8KHagUyRi4Uv9//3uwMeocCiHpHBFC/3/QOckYyRhOKcscqRS5Vt97/3//f/9//n//f/9//3//f1VK6hzpGOoc/3//f/9/M0YKIcgYlU7/f/9/33vIGOocCiEzRv9//3/fe/I9LCXJGC0lqBQLHQod2Vr/f/9//3+fc6kUyhjrHH5r/3//f/9//3//f59zLSXsHO0g7SDLGI4tVUoNIaoUNEb/e/9/fG/rHKkU6hx9a/571laOLcoYTimqFOscDCHJGFxr/3//f/9//3//f/9//3//f/9//3//f/9//3//f/9//3//f/9//3//f/9//3//f/9//3//f/9//3//f/9//3//f/9//3//fwAAvnf/f/9/33v/f957/3//f957/3//f/9//3//f/9//3//f/9//3//f/9//3//f/9//3//f/9//3//f/9//3//f99//3//f31vCx0MHQwdmU7/e19n6xjKGMgUjjHfe1RKyBTqHMoYqhQOIcwYDSF/b/9//3//f/9//3//f/9//3/ZWusc6hjrHL93/3//f00p6hjqHI8x/3/fe35vqRQLIeocPGf/e/9/Ez4tJakUDSHrHOscTimpFE0lPGP/e/9/fm/rHA0hyhh/b/9//3//f/97/3/SOQ0hDSGrFA4h6xzqHAshDiEOIbE1/3//f31vqhTtIOscPGfed71zJQQNIaoUszUNIaoUTinqHP9//3//f/9//3//f/9//3//f/9//3//f/9//3//f/9//3//f/9//3//f/9//3//f/9//3//f/9//3//f/9//3//f/9//38AAP9/vnf/f/9/33v/f/9/3nv/f/9//3//f/9//3//f/9//3//f/9//3//f/9//3//f/9//3//f/9//3//f/9//3//f/9//39+bwwd7BgOIbpS/38OHcwYLiUsJV1v/3//f/E9TSl3TtM5zRzuHKwYV0r/f/9//3//f/9//3//f/9/fmuqFA0hyxheZ/9733uqFOscDCHLGN97/3/aVuwcDB3KGN93/39eZ+sYqhTsHBVC/V4dY04lDB3rGOoc/3/fd79zyRgtIYgQn2//f/9//3//f993yRSIEKoUkTEcY79zt1LrHO4cECH0Of9//3+eb+0Y7hzsHF1r/3//f04pP2f/f/9//3+JEOscyhh+b/9//3//f/9//3//f/9//3//f/9//3//f/9//3//f/9//3//f/9//3//f/9//3//f/9//3//f/9//3//f/9//3//f/9/AADfe/9/nnf/f99733v/f/9//3//f/9//3//f/9//3//f/9//3//f/9//3//f/9//3//f/9//3//f/9//3//f/9//3//f/9/v3fsHMsU7hjdVntODx3tGOwcFUKfc99//3//e5dS33tfa2sQECUPJbI1/3//f/9//3//f/9//3//f793qxQuJcsYeE7/f9ta7BzsGA0dihD9Xv9/V0btHOwYyhj/e/9/NkbrGOwcUCl/b/9/v3fbWg0hyhjKGJ9z/3+eb8kU6xjrGH5r/3//e/9/3HcYXyshDCHLGJ9z33v/f/9/NULOGK4YFUL/f993nm/tHM4YzBheZ/9//3vfe/9/f2/9Wi8lTykuJakU/3//f/9//3//f/9//3//f/9//3//f/9//3//f/9//3//f/9//3//f/9//3//f/9//3//f997/3//f/9//3//f/9//3/eewAAv3czSt9733v/f753/3//f/9//3//f/9//3//f/9//3//f/9//3//f/9//3//f/9//3//f/9//3//f/9//3//f/9//3//f59zDR3tGA8dWUIQHYsMUSkOIf9//3//f/9//3//e/9/f2/OHO8gDyGyNf9//3//f/5//3//f/9//3//fw0hTyXMGDZG/3+RLQ4hLiHMFA4h1Dn/f9Q5LyXLGE4p/3v/f7E1LiUuIVAp/3+/d/9/33vsHAwhyRRda993fm/qGA0hLiEcY/9//3//f/9/1VIKHcsYqhD/f/9/v3P/f5hSMSWuGPQ5/3//f1xr7hzvHO4cG1//f/9//3+0Ne4czBgOIQwdyhSXTv9//3//f/9//3//f/9//3//f/9//3//f/9//3//f/9//3//f/9//3//f/9//3//f/9//3//f/9//3//f/9//3//f75711oAAL97/3/qINA9O2v/f31z/3//f/9//3//f/9//3//f/9//3//f/9//3//f/9//3//f/9//3//f/9//3//f/9//3//f/9//39+a8oULyHNFBAdzhQxIc0UN0afc/9//3//f997/3/fe19vzRzOHMwY0zn/f/9//3//f/5//3//f/9//39wLewc7Bz0Of9/qxQOIXItDiEvJe0c33txLQ8h7BiwMf9//39VRssYDSHsHP9//3//f19rqRTrGOocO2P/f15rDB3tHM0Y9Tnfd/9//3/+e/daqBRPJQ4hf2v/f/9//38TPs4YMimyNd93/398a80Y7xzMGF1n/3//e7ExrBQNHaoULiE2Rl5n/3+/d/9//3//f/9//3//f/9//3//f/9//3//f/9//3//f/9//3//f/9//3//f/9//3//f/9//3//f997/3//f51zEkIJIXxvAAD/f/9//38sKekcCiX5Yv9/33v/f/9//3/fe/9//3//f/9//3//f/9//3//f/9//3//f/9//3//f/9//3//f/9//3//f/9/fmvKFA4dzRQQGe8YEB3uGA0dqRRda997/3//f/9//3+/d6wY7hwOIZE1/3//f/9//n//f/9//3//f/9/8z3rGOwckS0+Z+0c7RyaTvU9DyGrFF9rDyHuHO0cNEL/f/97XWcMHewcDSF4Sr9zv3dPJQwdLSXqHP9//3+/c6sU8ByuFDElWEobX/da/3/fd8sYrBTvHNU533f/f55vLCHOGDEl9D3/e/9/nW/tHM4Y7Rh+a/9/3XOpEDAl7Bj7Wv9//3u/c/97/3//f/9//3//f/9//3//f/9//3//f/9//3//f/9//3//f/9//3//f/9//3//f/9//3//f997/3//f/leTCllDK81W2v/fwAA/3//f/9//3+vNckcyRzqHFVKXGv/f/9//3//f/9//3//f/9//3//f/9//3//f/9//3//f/9//3//f/9//3//f/9/33v/f793yxjsGA4dWEJfZ9xW7RgNIQsdCh3/f/9//3//f/9/v3erFDAlzBjSOf9//3/+f/5//n//f/9//3//f7hSDB0MHewYN0YOIcwYX2f8XssU7Bi7Vs0YjBAOIbhS/3//e/9/binrHC0lqhTKFOwcCx0LHckU2Fb/e/9/v3dJCBAhMiUxJe0YDB3pGH1r/39wKc0YMSXNGO0cCx3pGMkUMCWsFNI5/3++c55vyxgPIewYPGP/f/9/Cx3MGO0YsjF4TtI16xy4Vv9//3//f/9//3//f/9//3/+f/9//3//f/9//3//f/9//3//f/9//3//f/9//3//f/9//3+/e3ZOCyXJGAoh0DkZY/9//38AAP9//3//f/9/33vyPYkUDSFPKWkMkTE+Z/97/3v/f/9//3//f/9//3//f/5//3//f/9//3//f/9//3//f/9//3//f/9//39+bwwh6hjrGLpW/3//e9pW6hjJFCshXGf/e/9//3//f39rDiGsFO4g0jn/f/9//3/+f/9//3//f/9//3tdYwwdyxRRJTAhDyHsGP97/3vqGAwdkS3MFBEhzBSeb75z/3//f59zsDHJFAsd6xwLHescKyFUSt93/3//e39v7RwOIYoQf2/LGAwhyhheZ/9/X2svJe0cLyXsHKoULCHSOQ0h7BzSOf9//3+fb+wc7BzKGF1r/3/fd7hW6xgPIawUMCUvIcsY8jm/d/9//3//f/9//3//f/5//3//f/9//3//f/9//3/+f/5//n//f/97/3//f/9//39ea7I5qhgOJewg7CBuLX5v/3/fe/9/AAD+f/9//3//f/9/n3P0QasUSAhQKe0YqxRPJZhOv3P/f/97/3//f/9//3//f/9//3//f/9//3//f/9//3/+f/9//3//f997fm/KGAwhDSG7Vt97/3+ZUgwdbimHCNhS/3//e/9//3+fb+0c7hwOIdM5/3//f/5//3//f/9//3//f/9/v3PLGO0Y7hgQHc0Y9Dn/e/9/ri3pGA0hzRjwHM0U33f/f/9733f/f/9/+lrRNU0pbi0SPjpj/3v/f/9//39+b3ZKEz52Sv9/Xms1Rm8tHGP/f/9/Xms1Ri0hDSFWSl1rPGdVSndO+lr/f997v3cTPrlWNUbfd/9//3//f/pe1DkPIQ4hszVXSp9z/3/fe/9//3//f/9//n//f/5//3//f/9/3nv9f/1//n/+f/5//3v/f/9/v3fbWlApihAPJTApihTtIE8t33//f99//3//fwAA/3/+f/9//3//f/9/v3fTOQ4l7BhPJewY7BjrGOsU8zmfb793/3//f/9//3//f/9//3//f/9//3//f/9//3/+f/9//3//f793qhTuHBAlW0rfe59zMSXNGAwd6hgaX/9//3v/e/9/n3OrFKsUDiHSOf9//3//f/5//3//f/9//3//f79zyhQvIe4Y7hzMFPxav3P/e9dW6RjrGO0Y7xwPIb93/3//f/9//3//f/9/33f/f99333v/f/9/33vee/9//3//f/9//3v/f/9//3v/f/9//3//f/9//3/fe997/3//f/9/33vfe997/3//f/9//38bY/9/n3P/f/97/3//f/9//3//f/9//3//f/9//3//f/9//3//f/9//3//f957/3//f/9//3//e/9//3//e/97fms0QssYzBjtHO0cDiHMHA4lLiXff/9//3//f/9//38AAP9//n//f/9/v3f/f/9/n3ORMewYaAhPKQ0hqhBPJewYqxRxLXhOXmvfe/9//3//f/9//3//f/9//nv/f/5//3/+f/5/vXOeb6oUDyGNFPIg0RzQHBAhrBTsHAwd/3v/d/9//3/fd59zzBgPJQ4hkTH/f/9//3//f/9//3//f/9//3//fwwhDiGsFO4c7Rz/e/9//39cawoh6xxPJc0YLyX/f/9//3//f/9//3//f/9//3//f/9//3//f/9//3//f/9//3//f/9//3//f/5//3/+e/9//3/dd917/3//f/9/33v/f/9//3//f/9//3/fdwodKyELId97/3//f/9//3/fe/9//3//f/9//3//f/9//3//f/9//3/ff/9//3//f99733/ff/9//3//f1xnlk5vKQwd7BguIe0cLyUwJcwYyxhwMf9/v3v/f/9//3//f/9/AAD/f95733//f/9//3//f/9//3/SOU4lyxiqFA4h7RjtGM0YrRTNGO0ckS1XSl9r/3/fe/9//3//f/9//3//f917/n/+f/9/33frHA4hzhgRIa8YrhTOGC8l7ByYUv9//3//f/9//3+fc8sYyxgtJfI9/3//f/9//3//f/9//3//f/9//3/SOQ0hDSHtHE8t33f/f/97/39tKckUyxjuIDdG/3//f/9/3nv/f/9//3/fe/9//3//f/9//3//f/9/3Xf/f/173Xv+f/9//3/9f917/3//f/9//n//f/5//3/+f/9/3nv/f957/3//f/9/+F5LKWUMKiWVUt97/3//f/9//3/+f/5//X//f/9//3/+f/9//3//f/9//3//f/9/33//f/9//39eazZGLSHsGA0d7RirEA4dLyHNGMwUDyHtHLI533//f/9//3//f/9//n//fwAA/3//f957/3//f/9/33v/f/9/n3OxNS0hDR3MGA4hDh0QIREh7xzuGK0UzRgOHU8ld0p+a/9//3+/d993/3v/f/13/3/+e3xryBSpEIkMrBTuHMwYcC2yNX9v/3//f/97/nv/f/9/fWvrHIkQqRSPMf9//3//f/9//3//f/9//3//f9978j3JFKoULSUURv9/33v/f/9/U0YKHckUqhQ1Rr57/3//f/9//3//f/9//3//f/9//3//f/9//3//f/9//n//f/9//3+8d/9//3//f/5/3Xvde/9//n//f/5//n/+f/5//3//f/9//3//e3xvyBhLKaYU33vfe/9//3/ee9x7/n/+f/5//n/+f/9//3//f/9//3//f/9//3//f/9/HGM1Ri4l7RztHO4c7hgPHe8YUSXuGM0U7hztHMwYTymfc997/3//f/9//3/ee/9//38AAP9//3//f/9//3//f/9//3//f/9/33uxMesYLyUOIc0YzxjPGPAczxjvGM4Y7hztHOwcyhQsIRM+XWf/f/9//3//f/97/3f/f/97/3//f/9//3v/f993/3//f/9//3//f/9//Xv/f/9//3//f/9//3//f/9//3//f/9//3//f/9//3//f/9//3//f997/3//f/9//3//f957/3//f99//3//f/5/3n//f/9//3//f/9//3//f/9//3//f/9//n/ee/9//3//f/9//3//f/9/3nv/f/9//3//f99//3//f/9//3/+f/9//3//f957/3//f1trdE4ZY/9//3//f/9//3//f/5//n//f/9//3//f997/3//f/9//3+fc7pWsjXsHC0lyxjLFM0YECEQHREdzxgyIe8YzRQOHS4hqhTSNb93/3/fe/9//3//f5xz/3/+f/9/AAD/f/9//3//f/9//3//f/9//3//f/9/v3fTOcsY7RwPIe8cEB3wHBAd8BzwHO4Y7hgOIewc6xgLHcoY6xiQMZhOv3P/e/97/3//d/97/3v/f/9//3//f/9//3/fe/9/3nv+f/5//3//f/9//3/fe/9//3//f/9//3//f/9//3//f/9//3//f/9//3//f/9//3/de/9//Xv/f/9//3/fe/9//3//f/9//3//f/9//3//f/9//3//f/9//n//f/9//3//f/9//3//f/9/33v/f/9//3//f99//3//f/9/33//f/5//3/+f/5//3//f997/3//f/9//3//f997/3//f/9//3//f/9//3//f/9//3//f/9/PWcUPk8l7BjtGO0YDR3KFA0hDiHuHM4U8BzxGPEYzxTOFA8dDR3KFNI1Xmv/f997/3//f/9//3//f/57/3//fwAA/3//f/9//3//f/9//3//f/9//3//f/9/33sVQqsY7hzNGA8dDx0PHRAdzhTuGO4c7BjsGAwdDB0NIe0c7RzMGOwYLSHzOfpW33f/f/9//3v/f/9//3//f/9//3//f/9//3//f/9//3//f/9//3//f/9//3//f/9//3//f/9//3//f/9//3//f/9//3//f/5//3/+f/9//n//f/9//3//f/9//3//f/9//3//f/9//3//f/9//3//f/9//3//f/9//3//f/9//3//f/9//3//f/9//3//f/9//3//f/9//3//f/5//3//f/9//3//f/9//3//f/9//3//f/9//3//f/9//3//f/9//39ea1ZKbykMGQwdDR3LFOwUDRkOHewULCHqGA4hzRgQHfAY8RgRHRAdDx0NHS0hjy2/c/9/33f/f/9//3//f/9//3//f/9//38AAP9//3//f/9//3//f/9//3//f/9//3//f/9/n3MWRuwcDR3sFMwUzRTvHFIp7hiTMQ4dDB3KFMsY7BgOIQ8hECHuGA4dDh3tHMsYLSXzObhW33f/f/9//3//f/9//3//f/9//3//f/9//3//f997/3//f/9//3//f/9//3//f/9//3//f/9//3//f/9//3//f/5//n/+f/9//n//f/9//3//f/9//3//f/9//3//f/9//3//f/9//3//f/9//3//f/9//3//f/9//3//f/9//3//f/9//3//f/9//3//f/9//3//f/9//3/fe/9//3//f/9//3//f/9//3//f/9//3+fcz1jNkZwKaoQqhANHXApzBQNGQ4dTyEuHQ0Z7BQMGYcMLCHzOQ8hEB0RHfEc8BwPHe0Y6xhNJf9//3vfd/9//3//f/9//3//f/9//3//f/9/AAD/f/9//3//f/9//3//f/9//3//f/9//3//f/9/v3s1RgsdqRBPJS8hzRTNGO4Yf2vfexxfNEJOJQwdzBjuHM4Y7xzNGM0YzhjvHO8cECHvIKwUDiHTOXhOPGe/c/9//3//f/9//3//f/9//3//f/9//3//f/9//3//f/9//3//f/9//3//f/9//3/+f/9//n//f/5//3//f/9//3//f/9//3//f/9//3//f/9//3//f/9/33//f/9//3//f/9//3//f/9//3//f/9//3//f/9//3//f/9//3//f/9//3//f/9//3v/f/9//3//f/9//3//f/9//3//f7932FbROQsdLiHtGA4dDh1QJS8h7hirEE8hDRkMGesUyxDrFJApND6db99333cNHc0UrhQQHc4YDR3KFK8x/3/ed/9//3//f/9//3//f/9//3//f/9//3//fwAA/3//f/9//3//f/9//3//f/9//3//f/9/vnf/f/9/33t0RisdqRANHQ4d7hisEN93/3//f/9733d+a7pSkzHuHM0Y7hzvHBAhzxzPGK8Y8RzwHPAczhjMGMsYLCFtKa8xt1IbY55v/3//f/9//3v/e/9//3//f/9//3//f/9//3//f/9//3//f/9//3//f/9//n//f/9//3//f/9//3//f/9//3//f/9//3//f/9//3//f/9//3//f/9//3//f/9/3Xv+e957/n//f/9//3//f/9//3//f/9//3//f/9//3//f/9//3//f/9//3ufc39rmFIUQm4p6xzKGAsdDCFOJasU7RjuGA4dzBTNFO0YLyHsGMsU7BjyNfpWv2//d/97/3v/f/9/yxTvHDEhECEOHesYEz7/f/9//3+bb/9//3//f/9//3//f/9//3//f/9//38AAP9//3//f/9//3//f/9//3//f/9//3//f/9//3//f/9//3+3TiwhzBgwJe4czBheZ/9//3//f/9//3//f997n3M9YxVCDiGLEO4cECERIc8Y8BzwHBAh7hztHOwYDB3sHMsYyxjsHAwdkC0UPtpWPWf/f/97/3//f/9//3//f/9//3//f/9//3//f/9//3//e/9//3//f/9//3//f/9//3v/f/9//3//f/9//3//f/9//3//f/9//3//f/9//3//f/9//3//f/9//3//f/9//3//f/9//3//f/9//3//f/9/v3M9Y7lWFEKyNU4l7ByqFC4lDR0NHesY7BzrGOsc6xgNIQ0dLSHsGOwY7BguIU4lmE5dZ/9//3//f/97/3//f/9//3//f6oQLyHOGIwQzBg0Qv9//3/9e/5//3/ee/9//3//f/9//3//f/9//3//f/9/AAD/f/9//3//f/9//3//f/9//3//f/9//3//f/9/3nv/f/9//3+5Vg0dzRirEA0dn2//f/9//n//f/9//3//f/9//3//f/9//3/8XvQ9DiGsFO4c7hzNGO4czRjuHO0cDx3uHBAdDx0OIewY7BjLFOwYqhDsGC8lsjUVQphS+149Z99733vfe/9//3//f/9//3//f/9//3//f/9//3//f/9//3//f/9//3//f/9//3//f/9//3//f/9//3//f/9//3//e/9//3//f/9//3//f/9/fm9dZ9pad07zPZExLiXsIA0dDR3MGOwYzBgNHe0cDh2sFO0Y7RwOHewY7RzsHA0hyhjqGAsdsTWYTn9r33v/f/9//3//f/9//3//f/9/3nv/f/97/3+JEO4c7xwOHbpS/3/fd/5//n/ce/9//3/ff/9//3//f/9//3//f/9//3//fwAA/3//f/9//3//f/9//3//f/9//3//f/9//3/+f/9//3//f/9/f2/LFA8h7hwuJZ9v/3/+f/1//X/+f/5//3//f/9//3/fe997/3//f/9//3/4WnVK0TUNIcwYzRTvHPAc8BjPFO8YzhjuGO0YDh0OHQ8d7hwPIe4c7RzsGAwd7BzMGMwYDSVOKbA10TkTQjRGmFKYUtpa+149Z15rn3O/c99733ffe99333vfd99733ffd79zn3N9a1xnGl/6Xtlal1JWSjVG0jmQMS4lDSHMGO0g7RzuHO4c7yDvHBAh7xzMFMwU7hwOHQ8h7hzuHM0YDyHuHO4czRjtHC4hki3SNfpefGv/f/9//3/ff/9//3//f/9//3//f/9//3//f/5//3//e/9/yxgQJe4c7RwcX/9//3v+f/1//3/de/9//3//f/9//3//f/9//3//f/9//38AAP9//3//f/9//3//f/9//3//f/9/33//f/9//3/+f/9//3/fd59zqxQPIe4cqhSfc/9//n/9f/1//n//f/9//3//f/9//3//f/9//3/+e/5//3//f/9//3ufb/xeFkKTMc8Y7xjOGO4Y7RwNHewY7RztGO4c7hzuHO0Y7RzsGA0dzRjtHMwY7BzsHOwc6xjrHOwc7BzsGOwcyxjrGMoYyhjKGOoYyhTqGMoY6hjKFOoYyhTqGMoU6hjqGOsc6hjrHOsY7BzMGO0c7RztHO0c7hzuHO4czhjuHO4c7xzOHO4cDh0OIe0c7RzMGOwYzBjsHMsUTyX1PdtWX2vfd/9//3//f/9//3//f/9//3//f/9//3//f/9//3//f/5//n//f/9//3//f6oU7RwOIasUPWPfe/9//n/+f/5//3//f/9//3//f/9//3//f/9//3//f/9/AAD/f/9//3//f/9//3//f/9//3//f/9//3//f/9//3//f/9//39/b8wYDx0OHesYnm//f/9//3//f/9//3//f/9//3//f/9//3//f/9//3//f/9//3//f/9//3//f/9//3//f59vPme5VvE9TSksJakU7CDMHO0czBjtHO0cDiEOHe4c7hzuHO0cDh3tHA4d7RwOIe4cDh3tHA4d7RztHO0YDh3tHA4d7RgOHe0cDh3tGA0d7RgOHe0cDh0OHQ4hDh0OHe4cDh3tHA4d7RztHO0Y7RztGA0d7RztHOwY7RzsHAsdyRjrHG8t0DUzRjlnvHf/f/9//3/fe/9/33v/f/9//3//f/9//3//f/9//3//f/9//3//f/9//3//f/9//3//f/9//3/LGA4hDSHrGBxj/3//f/9//3//f/9//3//f/9//3//f/9//3//f/9//3//fwAA/3//f/9//3//f/9//3//f/9//3//f/9//3//f/9//3/+f/9/f2vtGO4YDh3KFJ5v/3//f/9//3//f/9//3//f/9//3//f/9//3//f/9//3//f/9//n//f/9//3//f/9//3//e997/3//f/9//3/fextn2154UhVCcTEuJcsYqhTsGO0c7RwNHe0cDh3tHA4dzBjtGMwY7RztHA4d7RwOIe0YDh3tGA4d7RgOHe0YDh3uHA4d7hwOHe0Y7RjNGO0Y7RwOHe0cDh3tHO0c7BjsHOwcDB3rGAwhTinyOVZK2VY6Y55z33//f/9//3/+f/x//Hv/f/9/33//f997/3//f/9//3//f/9//n/+f/5//3//f/9//3//f/9//3//f/9//3v/f/9/yhTLGOwcyxg8Y/9//3//f/9//3//f/9//3//f/9//3//f/9//3//f/9//38AAP9//3//f/9//3//f/9//3//f/9//3//f/9//3//f/9//3//f59v7BgPHQ4d6xieb/9//3//f/9//3//f/9//3//f/9//3//f/9//3//f/9//3//f/9//3//f/9//3//f/9//3//f/9//3//f/9//3//f99//3//f/9//3v/f/9/HWP8WtpWd0oVQrI1kTFvKQwd7BwMHewY7BzLGMsYyxTsGMsU7BjrGOwYyxTsGOsYyxTKFOsYyxTsGOwYDB3sHC0hLiWRLdI1NUJ3SrpW2lZdZ35r33f/f/9//3//f/9//3//f/9//3//f/9//3/+f/9//3//f99//3//f/9//3//f/9//3//f/9//n//f/9//3//f/9//3//f/9/3nv/e993v3P/f6oU7BzsHOwcPWf/f/9//3//f/9//3//f/9//3//f/9//3//f/9//3//f/9/AAD/f/9//3//f/9//3//f/9//3//f/9//3//f/9//3//f/5//39+a+0Y7hgOHcoUnm//f/9//3//f/9//3//f/9//3//f/9//3//f/9//3//f/9//3//f/9//3//f/9//3/fe/9//3//f/9//3//f/9//3//f/9//3//f/9//3v/e/9//3//f/9//3//f/9//3//f/9//3//f99333efc79zXmt+a15rfmtea35rXmt+a59vv3O/c99333v/f/9//3//f/9//3//f/9//3//f/9//3//f/9//3//f/9//3//f/9//3v/f/9//3//f997/3//f/9//3//f/9//3//e/9//3//f/9//3/+f/9//3//f997/3//f/9//3//f/9//39URrhS/3vLFA0dDSHrGDxj/3//f/9//3//f/9//3//f/9//3//f/9//3//f/9//3//fwAA/3//f/9//3//f/9//3//f/9//3//f/9//3//f/9//3//f/9/n2/MGA8dDh3rGJ5v/3//f/9//3//f/9//3//f/9//3//f/9//3//f/9/v3ffe793v3eec59zfmtea11nPWddZzxn+F7/f/5//n/+f/9//3//f/9//3//f/9//3//f/9//3//f/9//3//f/9//3//f/9//3//f/9//3//f/9//3//f/97/3//f/9//3v/f/97/3//e/9//3//f/9//3//f/9//3//f/9//3//f/9//3//f957/3v/f/9//3//f/97/39/b997v3efc99333d+b593n3Ofc793vnP/f/9//3//f/9//3//f/9//3//f/9/33v/f997vnf/f997Ch2wMf97yxQNIewc6xgbX/9//3//f/9//3//f/9//3//f/9//3//f/9//3//f/9//38AAP9//3//f/9//3//f/9//3//f/9//3//f/9//3//f/9//n//f39r7RjuGA4dyhSeb/9//3//f/9//3//f/9//3//f/9//3//f/9//3/fe31r6hzrHOsc6xzKGOsYyxjrGMsY6xyoFAohW2v/f/9//3/+f/9//3//f/9//3//f/9//3//f/9//3//f/9//3//f/9//3//f/9//3//f/9//3//f/9//3//f/9//3//f/9//3//f/9//3//f/9//3//f/9//3//f/9//3//f/9//3//f/9//3//f/9//3/+f/5//3//ezxn7ByrFOwYyRTJFMoY6xgOHe4cqxTrGAsh+Fr/f/9//3//f/9//3//f/9/33v/f/9//38zQsgY11r/f6gQbyn/f+wY7RzsHOsYPGP/f/9//3//f/9//3//f/9//3//f/9//3//f/9//3//f/9/AAD/f/9//3//f/9//3//f/9//3//f/9//3//f/9//3//f/9//3+fb+wYDx0OHesYnm//f/9//3//f/9//3//f/9//3//f/9//3//f/9/33sbY+oYyxjsHOwYDR3tHA0hDSEOIe0cyhjpGJ1z/3//f/9//3//f/9//3//f/9//3//f/9//3//f/9//3//f/9//n//f/9//3//f/9//n//f/9//3//f/9//3//f/9//3//f/9//3//f/9//3//f/9//3//f/9//3//f/9//3//f/9//3/+f/5//n/+f/5//3/+f/17/nd+a8sUzRgvIS4h7BzsGOwYDx3uHM0YzBQMIX1r/3//f/9//3//f/9//3//f/9/uFYTQt97t1bqHDtn/3/qGG8p/3/sGA0h7BwMITxj/3//f/9//3//f/9//3//f/9//3//f/9//3//f/9//3//fwAA/3//f/9//3//f/9//3//f/9//3//f/9//3//f/9//3/+f/9/fmvtGO4YDh3KFJ5v/3//f/9//3//f/9//3//f/9//3//f/9//3//f997PGPsHA0d7RzuHO0cDR3sGO0c7RwvJcwY6xx9b/9//3//f/9//3//f/9//3//f/5//3/+f/9//3//f/9//3//f/9//3//f/9//3//f/9//3//f/9//3//f/9//3//f/9//3//f/9//3//f/9//3//f/9//3//f/9//3//f/9//n/+f/9//3/+f/9//n//f/5//3/+f/9/fmvsGM0Y7xzMFA4hDR0OHc0U7xwPIe4cqhRdZ/9//3//f/9//3//f/9//3//f7A1yRi/d7hWpxQaY/9/6hhvKf97yxTtHO0c6xwbY/9//3//f/9//3//f/9//3//f/9//3//f/9//3//f/9//38AAP9//3//f/9//3//f/9//3//f/9//3//f/9//3//f/9//3//f59vzBgPHQ4d6xieb/9//3//f/9//3//f/9//3//f/9//3//f/9//3//fxxjzBgOIe4czRjNGO0c6xjsGO4Y7xzuHMoUn3P/f/9//3//f/9//3//f/9//3//f/9//3//f/9//3//f/9//3//f/9//3//f/9//3//f/9//3//f/9//3//f/9//3//f/9//3//f/9//3//f/9//3//f/9//3//f/9//3//f/9//3//f/9//3//f/9//3//f/9//3//ezxj7BjvHBAhrBQOHasUDh0PHc4UDx0vIcsUXmv/f/9//3//f/9//3//f/9//3+wNcoY/3+XTuocG2P/e8sY0zX/f8wYDh3sHOwcHGP/f/9//3//f/9//3//f/9//3//f/9//3//f/9//3//f/9/AAD/f/9//3//f/9//3//f/9//3//f/9//3//f/9//3//f/5//39/a+0Y7hgOHcoUnm//f/9//3//f/9//3//f/9//3//f/9//3//f/9//38cY+0gzRitGDAlH2O/d59vPmPOGPAczhjLGH9v/3//f/9//3//f/9//3//f/9//3//f/9//3//f/9//3//f/9//3//f/9//3//f/9//3//f/9//3//f/9//3//f/9//3//f/9//3//f/9//3//f/9//3//f/9//3//f/9//3//f/9//3//f/9//3//f/9//3//f/57/3tcYw4dzhjwHDAh3FZ/a39r/VoQIe4YzRTLFF1n/3//f/9//3//f/9//3//f/9/sDXJFP9/dkrrHBpf/3/KFNM1/3vtGO0c7RzrGDxj/3//f/9//3//f/9//3//f/9//3//f/9//3//f/9//3//fwAA/3//f/9//3//f/9//3//f/9//3//f/9//3//f/9//3//f/9/n2/sGA8dDh3rGJ5v/3//f/9//3//f/9//3//f/9//3//f/9//3//f/9/HGMOIc0YECHvHP9//3//f59zzxjwHO8czBifc/9//3//f/9//3//f/9//3//f/9//3//f/9//3//f/9//3//f/9//3//f/9//3//f/9//3//f/9//3//f/9//3//f/9//3//f/9//3//f/9//3//f/9//3//f/9//3//f/9//3//f/9//3//f/9//3//f/9//3/+f/9/fmsOHe8crRQwJd93/3//f997zBgPIawQLyU+Z/9//3//f/9//3//f/9//3//f7Axyhj/e3dK6xw8Y/97yxjUNf9/zRgOHe0c7Bw8Y/9//3//f/9//3//f/9//3//f/9//3//f/9//3//f/9//38AAP9//3//f/9//3//f/9//3//f/9//3//f/9//3//f/9//n//f35r7RjuGA4dyhSeb/9//3//f/9//3//f/9//3//f/9//3//f/9//3//fxxjqxTOHPAgzRj/f99733u/c84Y8RzOGMwYn3P/f/9//3//f/9//3//f/9//3//f/9//3//f/9//3//f/9//3//f/9//3//f/9//3//f/9//3//f/9//3//f/9//3//f/9//3//f/9//3//f/9//3//f/9//3//f/9//3//f/9//3//f/9//3//f/9//3//f/9//n//fzxj7RjvHK0UqxS/c993/3//e8wYDiHMFA4hPWP/f/9//3//f/9//3//f/9//3+wMckU/39VRuscG2Pfe8sU1DX/e80Y7RztHOsYPGP/f/9//3//f/9//3//f/9//3//f/9//3//f/9//3//f/9/AAD/f/9//3//f/9//3//f/9//3//f/9//3//f/9//3//f/9//3+fb8wYDx0OHesYnm//f/9//3//f/9//3//f/9//3//f/9//3//f/9//38cY+0g7yDPIM0c/3//f/9/v3POGPAc7hzLGL9z/3//f/9//3//f/9//3//f/9//3//f/9//3//f/9//3//f/9//3//f/9//3//f/9//3//f/9//3//f/9//3//f/9//3//f/9//3//f/9//3//f/9//3//f/9//3//f/9//3//f/9//3//f/9//3//f/9//3//f/5//39dZ6wUMCXvHMwYn2//f/9//3/LGA0dzBjuHD5n/3//f/9//3//f/9//3//f/9/jzHqGP9/VUbqHFxn33fMGNQ1/3/NGA4d7RzsHBxj/3//f/9//3//f/9//3//f/9//3//f/9//3//f/9//3//fwAA/3//f/9//3//f/9//3//f/9//3//f/9//3//f/9//3/+f/9/f2vtGO4YDh3KFJ5v/3//f/9//3//f/9//3//f/9//3//f/9//n//f/9/HGftIBAlrRjuIN9//3/dd5xvzBTvHO0Y6xifb/9//3//f/9//3//f/9//3//f/9//3//f/9//3//f/9//3//f/9//3//f/9//3//f/9//3//f/9//3//f/9//3//f/9//3//f/9//3//f/9//3//f/9//3//f/9//3//f/9//3//f/9//3//f/9//3//f/9//3/9e/9/fmvMFM4YDh3rGN93/3v/d79z6hjLGO0czBheZ/9//3//f/9//3//f/9//3//f48tyhj/fxRC6hw8Z993qxTVNf97zRjtHO0c6xg8Z/9//3//f/9//3//f/9//3//f/9//3//f/9//3//f/9//38AAP9//3//f/9//3//f/9//3//f/9//3//f/9//3//f/9//3//f59v7BgPHQ4d6xieb/9//3//f/9//3//f/9//3//f/9//3//f/9//3//fxxnzBzOHO8g7iD/f/9//n/dd+wY7hwNHeoYv3P/f/9//3//f/9//3//f/9//3//f/9//3//f/9//3//f/9//3//f/9//3//f/9//3//f/9//3//f/9//3//f/9//3//f/9//3//f/9//3//f/9//3//f/9//3//f/9//3//f/9//3//f/9//3//f/9//3//f/9//3//f59vzBjOGM0Y6hjfd/9//3//fwsdDSEOIe0cHWP/f/9//3//f/9//3//f/9//39uLesY/380QuoYXWu/c8wYtDX/f80Y7hztHOwcO2P/f/9//3//f/9//3//f/9//3//f/9//3//f/9//3//f/9/AAD/f/9//3//f/9//3//f/9//3//f/9//3//f/9//3//f/5//39+a+wY7hgOHcsUn3P/f/9//3//f/9//3//f/9//3//f/9//3/+f/9//38cZ+4gzRzOHMwc/3//f/5/nG/LFA8d7RjrGJ5z/3//f/9//n//f/9//3//f/9//3//f/9//3//f/9//3//f/9//3//f/9//3//f/5//3//f/9//3//f/9//3//f/9//3//f/9//3//f/9//3//f/9//3//f/9//3//f/9//3//f/9//3//f/9//3//f/9//3//f/9/33tdZ+0c7hwOIckYv3f/e/97/3+oEMsYDiEOHV5n/3//f/9//3//f/9//3//f/9/bi3JGP9/Ez7qHFxnv3OsFNU1/3vNGO4c7RzrGDxj/3//f/9//3//f/9//3//f/9//3//f/9//3//f/9//3//fwAA/3//f/9//3//f/9//3//f/9//3//f/9//3//f/9//3//f/57v3fKGDAlrRgvJV9v/3//f/9//3//f/9//3//f/9//3//f/9//3//f/9/G1/tHO0cLyXLFP9//3//f3xr7hjwHO8cihD/f/9//3//f/5//n//f/9//3//f/9/33v/f/9//3//f/9//3//f/9//3//f/9//X/9f/5//3//f/9//3//f/9//3//f/9//3//f/9//3/+f/9//3//f/9//3//f/9//3//f/9//3//f/9//3//f/9//3//f/9//3/fe/9/f2/rHA0hyxjKGN97/3/fd/97yxjtHA0dzBheZ/9//3//f/9//3//f/9//3v/f40tyBT/fzRG6Rh+a793zRT3Od977hgPIewY6xw8Z/9//3//f/9//3//f/9//3//f/9//3//f/9//3//f/9//38AAP9//3//f/9//3//f/9//3//f/9//3//f/9//3//f/9//n//f31vyhisGM4czRw/a99//3//f/9//X//f/9//3//f/9//3//f/9//3//fxtf7BzsGA4d7Bz/f9933neeb6wQ8BgQHe0cn2/fe/9//3/+f/5//n//f/9//3//f/9/33//f/9//3//f/9//3v/e997/3v9f/1//H/+f/9//3//f/9//3//f/9//3//f/9//3//f/9//3//f/9//3//f/9//3//f/9//3//f/9//3/fe99//3//f/9//3//f/9//3/fexxjqRQtJQ0hiRAUPrpWv3Pfew0dzBgOIcwYHGP/f/9//3//f/9//3//f/9//39MKekc/3/zPQshXmufc80UlC2bTu4Y7RgNHcoYXWv/f/9//3//f/9//3//f/9//3//f/9//3//f/9//3//f/9/AAD/f/9//3//f/9//3//f/9//3//f/9//3//f/9//3//f/9//3ufcw0h7yAQIc4cn3P/f997/n/+f/9//3//f/9//3//f/9//3//f/9//38bXy4lyxjLGKkQ/3//f/9/vncOHc8Y7xztHJ9z/3//f/9//3/+f/5//3//f/9//3/fe/9//3//f/9//3//f/9//3//f/9//3/+f/5//X//f/9//3//f/9//3//f/9//3//f/9/3Xv/f/9/33v/e/9//3v/f/9//3//f/9//3//f/9//3//f/9//3//f/9//3//f/9//3+/d6kULSUNIewc7BztHMwYDiGrFFAlrBTNGH9v/3v/f/9//3//f/9//3//f/9/LSVOKd979D0NIZlWWEoPHQ8hMCHMFMwY6xjqGDxj/3//f/9//3//f/9//3//f/9//3//f/9//3//f/9//3//fwAA/3//f/9//3//f/9//3//f/9//3//f/9//3//f/9//3//f/97fmvMGK0UzhisFH9v/3//f/9//3/+f/5//3//f/9//3//f/9//3//f/97G1+JEA0hTyXrGP9//3/+e51vyxTOGM0YqhS/c/9//3/+e/5//3//f/9//3//f7dS0TlPLU8tTSltLW0pby1QKXEtTylvLVJG3Hf9e/9//3//f/9//3//f/9//3//f/9//3//f/9//3/fe681bilvKU4lby1vLW8pcC1wLZExcDFwMS4pTy0vKU8tTylvLU8pby0UQt97n3OqFKoUDSHsHO0cDh0OHcwYzRgPHe4crBRxLdM5d048Z997/3//f/9//3/fe08l7ByZUi8lzBgvJasUrBTtGIoMLiEtIQwhCh35Wv9//3//f/9//3//f/9//3//f/9//3//f/9//3//f/9//38AAP9//3//f/9//3//f/9//3//f/9//3//f/9//3//f/9//3//e793zBgxJe8crRS0OX9v/3//f957/3//f/9/vnf/f/9//3//f/9//3//fxpfLiXtHMwYyxT/f/9711ZMJcsYDyFPJaoU/3/fd/9//3//f/9//3//f/9//39VRqoU7RztHA0hLCEtJQwd7hzuHA4hDSFURv9//3//f/9//3//f/9//3//f/9//3//f/9//3//f/9//39MJescLiUOIe0c7BjsGMwY7RzsHO0gzRwPJe4g7SDtHA4hDiEPIe0c9D3/fx1j7BzsHOwczBgNHcwUDiFRKQ8h7hwwJTElSgjtHOwY7BzsGC8lszWaUv5eeU4OHawUMCXuHA8hDyHNGO0cTyUtIQ0hyRSHDI4tW2f/f/9//3//f/9//3//f/9//3//f/9//3//f/9//3//f/9/AAD/f/9//3//f/9//3//f/9//3//f/9//3//f/9//3//f/97/39/b6sUDx0QIe8gqxTrGDRCnW//f/9/33v/f/9//3//f/5//3/+f/9//3sbX8sUDyEQIQ8hWEqRMescCx0uIQ0hyhSIEN97/3//f/9//3//f/9//3/fe/9/d04uJQ8l7hzLGOsYyxjsGO4YECHNFOwYEz7/f/9//3//f/9//3//f/9//3//f/9//3//f/9//3//f/9/6xwMHe0czBgOHQ8hDiEOIe0c7iDtIA4l7iDuHM0YzhzOGO4czhjtGHAt/3/fe997f2+6VrI1cCkOIasUrBTvHO8czhgQITAl7hzuHO0c7hztGO4c7hwPIc0Y7hzuHO4czRjuHKwU7RzsHMoYqBBuKZZOXGffe/9//3//f/9//3//f/9//3//f/9//3//f/9//3//f/9//3//fwAA/3//f/9//3//f/9//3//f/9//3//f/9//3//f/9//3//f/9/XWcNIcwYixBRKQ4d7BiIEAshdk7fd/9//3/fe/9//X/+f/1//n//f/9/G1/uHPAc0ByvFBIlrhisGA0hLiHKFMoYbSm/c/9//3//f/9//3//fxpjNEZ/b3dKzBgQIa0UzBTsHC0hDR3uHO4YECEOHTVG/3//f/9//3//f/9//3//f/9//3//f/9//3//f/9//3//fwwhLiEPIe4YzBjtGA4h7RztHMwY7RztHM0c7RwPIQ8d7xzOGO8Y7hjzPf9//3//f/9//3//f9ta/V5fa9xW7hzuHK0U7xzOGC8h7hztHO0cDh3uHO4czRjtHA4dLyHtHO0YzBgOHQ4h8z3ZVt93/3//f/9//3//f/9//3//f/9//3//f/9//3//f/9//3//f/9//3//f/9//38AAP9//3//f/9//3//f/9//3//f/9//3//f/9//3//f/9/3nf/f/9733d4TswY7BzsHAwdTykMHakQDSG5Ut93/3//f/9//X/+f/57/3//exxfrRQyJfIc0hzQHBIlzhztHMoYTSVVRt93/3//f/9//3++d/9//380RskYXme6Uu0YzxjvHFApNkaYTjZCcSnuGO4YDh0TPv9/3nv/f/9//3//f/9//3//f/9//3//f/9//3//f/9//3/rHA4hzhgPIfU5NkJXSphOd053TldKeFJXSplSeU43RpMtMCHuGO0Y0jnfe/9//3/fe/9//3/KFLEx/3u/d+0c7hzuHDAh1TlQKS4hyxTLGOwYDSENHQ0dLiHLFKkQ7BxwKVdGf2v/e/97/3//f/9/vnf/f/9//3//f/9//3//f/9//3//f/9//3//f/9//3//f/9//3//f/9/AAD/f/9//3//f/9//3//f/9//3//f/9//3//f/9//3//f/9//3//f/9//39eaxQ+yhROJcsYyxQOIQ4hrBRzLdxa/3/fd/9//3v/f/9/mE4vIREh8RywGBMlrxjvHM0Y7BzaWp5v/3//f/9//3//f997tloaZ/9/NEbrHD5nmVLuHPAg7xwOIf9//3//f5It7hgPHe0YNUb/e/9//3//f/9//3//f/9//3//f/9//3//f/9//3//f/9/LiXtHO8c7hi6Vv9//3//f/9//3//f/9//3//f/9//3s2Qg0dDh0NGbA1/3//f1NGt1b/f793DCHSNf9/33vLGO0cDh3uHB5j/3/fe59v+lpVRo8tDCGoFCwh0Tn6Wr9z/3//f/9//3v/f/9//3//f/9//3//f/9//3//f/9//3//f/9//3//f/9//3//f/9//3//f/9//3//fwAA/3//f/9//3//f/9//3//f/9//3//f/9//3//f/9//3/+e/9//3v/f/9//3//e59vLSUNHQ0dDh3MFO8cEB2sFFApf2//f/9/l07rGFAlrBSuFBIh8SDwHK0UcS14Uv9/v3P/f/9//3//e/9//3/ff6YUrzWecxNC6xhfa3lO7RjvHO8cDB3/f/97/3+RLQ4d7hjtHDRC/3//f/9//3//f/9//3//f/9//3//f/9//3//f/9//3//fw0h7hzPHO8cmFL/f/9//3//f/9//3//f/9//3//f/9/FD4NGe0YDR2vNf9/3ncqIY0t/3+/d8kUjy3/e993yxgNHe0c7RhfZ/9//3//f/9//3//e99333ffd/97/3//f/9//3//f/9//3//f/9//3//f/9//3//f/9//3//f/9//3//f/9//3//f/9//3//f/9//3//f/9//38AAP9//3//f/9//3//f/9//3//f/9//3//f/9//3//f/9//3/+f/9//n//f/9//3//e/9/+16RLcwYDyHNGK0UMSXwHM8YtTUwIcwYDiHNGBAd7xjvGM4YDyHbWn5v/3//f/9//3//f/9//3//f/9/33+nGLA5/381RuwcX2uaTu4c7yDuHC0h/3//f/97sTHtHO4c7Rw1Rv9//3//f/9//3//f/9//3//f/9//3//f/9//3//f/9//38uJe0c8BzuHLhW/3//f/9//3//f/9//3//f/9//3//ezRCDBkNHQwdzzX/f/97yBhsKf9//3+oFPI5/3//f8sYLiXLGOwYPWP/e/97/3//e/9//3v/f/97/3//f/9//3//f/9//3//f/9//3//f/9//3//f/9//3//f/9//3//f/9//3//f/9//3//f/9//3//f/9//3//f/9/AAD/f/9//3//f/9//3//f/9//3//f/9//3//f/9//3//f/5//3/+f/9//n//f/9//3//f/9/v3e6Ug4h7RgPIc4Y8RzRGM8Y7xjNGO4Y7hzuGO8YECHtGA0d33f/f/5//n//f/9//3v/f/9//3//f99/yBjROd97FD7KFH9rmU4PIe8c7iALIf9//3//f48tDR3tGO0cFEL/f/9//3/+f/9//3//f/9//3//f/9//3//f/9//3//f/9/DSHuHM8Y7hyXUv9//3//f/5//3/9f/5//n//f/9//38TPgwd7BgMHa8x/3//fyslji3/f7936RiwMf9/33upEAwdyxjsGD1n/3//f/9//3//f/9//3//f/57/n/+e/9//3//f/5//n//f/9//3//f/9//3//f/9//3//f/9//3//f/9//3//f/9//3//f/9//3//f/9//3//fwAA/3//f/9//3//f/9//3//f/9//3//f/9//3//f/9//3//f/9//3/+f/9//3//f/9/33v/f/9//3//ezVG6xjtHBEh8RwxJTAhDh3tGA4d7RTuGA8hDiHKGP9//3/+f/1//3//f/9//3//f/9//3/fe6gYsDX/f/Q97Bifb5lOzRjwIO4gDCH/f/9//3+wMe0c7hztHDVG/3//f/9//3//f/9//3//f/9//3//f/9//3//f/9//3//fy0l7RzvHO4YuFb/f/9//3//f/5//n/+f/9//3//f/97NEIMHQ0dDB3SOf9//3vIGG4t/39/b8oYVkr/f/97qxQNIe0cLiE9Y/9//3//f/5//3//f/9//3//f/9//3//f/9//3//f/9//3//f/9//3//f/9//3//f/9//3//f/9//3//f/9//3//f/9//3//f/9//3//f/9//38AAP9//3//f/9//3//f/9//3//f/9//3//f/9//3//f/9//3//f/9//3/+f/5//n/+f/9//3//f/9/33v/f79z8jmsFA8dagzLFKoQLR25Th1bzBTuHMwUyxj/f/9//X/8e/5//3//f/9//3//f/9//3/pHNI5/38UPssYv3d5Ss0YzxzuIAsh/3//f/9/jy3tHM4c7hwVQv9//3//f/9//3//f/9//3//f/9//3//f/9//n//f/9//38MIe0c7xzuHJdS/3//f/9//n//f/1//3/+f/9//3//fxQ+DR3tGA4dkTH/f793qBCxNf9/f2sMHVdGX2sdX+0c7RgOHe0cPWP/f/9//3//f/9//3//f/9/3nv/f/9//3//f/9//3//f/9//3//f/9//3//f/9//3//f/9//3//f/9//3//f/9//3//f/9//3//f/9//3//f/9/AAD/f/9//3//f/9//3//f/9//3//f/9//3//f/9//3//f/9//3//f/9//3/+f/9//n//f/9//3//f/9//3//e/9/PGOPLY4tbCW2Tv97n2teYw4dDh0OHcwY/3/fe/9//3//f/9//3/+f/9//3//f99/yRiQMf9/sjWqFN93ulIPIfAg7iAMJf9//3//f7Ax7RzvIM4cN0b/f/9//3//f/9//3//f/9//3//f/9//3/+f/9//3//f/9/LSXtHO8c7hy5Vv9//3//f/9//3//f/9//3//f/9//38VQu0cDx3uHJIx/3/fe8sYFUL/f9taDSEvJVApUCmrFM0Y7RjuHF9n/3/+f/9//3//f/9//3//f/9//3//f/9//3//f/9//3//f/9//3//f/9//3//f/9//3//f/9//3//f/9//3//f/9//3//f/9//3//f/9//3//fwAA/3//f/9//3//f/9//3//f/9//3//f/9//3//f/9//3//f/9//3//f/9//n/+f/9//3/+f/5//3//f/9//3//f/9//39aZ91z/3//f/97+lbsGO0YrBQOHf9//3/fe/9//3//f/9//3//f/9//3+/d8kY0Tn/f/M9yhTfd3hKzBjPHO8g7CD/f/9//3+QLe0czhzvIBZG/3//f/9//3//f/9//3//f/9//3//f/5//3//f/9//3//fw0h7RzuGO4cmFb/f/9//3//f/9//n//f/9//3//f/9/FT4OHe8Y7xyzNf9/n3PMGJIxu1ZxLe0cDyGrFKsULyEOIe0cqxReZ/9//3//f/9//3//f/9//3//f/9//3//f/9//3//f/9//3//f/9//3//f/9//3//f/9//3//f/9//3//f/9//3//f/9//3//f/9//3//f/9//38AAP9//3//f/9//3//f/9//3//f/9//3//f/9//3//f/9//3//f/9//3//f/9//3//f/9//3//f/9//3//f/9//3//f/5//3//f/9//3//f/xeDiGsFO4cLyHfd79z/3//e/9//X/+f/9//3//f/9/v3cMIbE1/3/TOcoY33d3Suwc7hwwJeoY/3//f/9/szXNGO8c7Rw1Rv9//3//f/9//3//f/9//3//f/9//3//f/9//3/fd/97/38uIe4cEB3NGLla33//f757/3/+f/9//n//f/5//3/fexRCDyHOGM8YtTX/f71WzRjvHO4Y7xzuHA8hzBjtHE4lDB2IDLAxnm//f/9//3//f/9//3//f/9//3//f/9//3//f/9//3//f/9//3//f/9//3//f/9//3//f/9//3//f/9//3//f/9//3//f/9//3//f/9//3//f/9/AAD/f/9//3//f/9//3//f/9//3//f/9//3//f/9//3//f/9//3//f/9//3//f/9//3//f/9//3//f/9//3//f/9//n/+f/9//3/ff/9/33vbWswYMCXtHKsQ7Rx/a/97/3+9d/5//Xv/f/9//3//f35vyhiQMf9/sTHKGP9/mE4NIc0YLyXqGP9//3v/f7MxDx3uGO0cFEL/f/9//3//f/9//3//f/9//3//f/9//3//f953/3//f/97qhAvITAhzBS5Vv9//3//f51z/3//f9x3/Xv+e/9//38VQg8hzxgyJRAd7xzvGDElrRTNFFEprBTtHO0cqRDrHDRCn2//f/9//3//f/9//3//f/9//3//f/9//3//f/9//3//f/9//3//f/9//3//f/9//3//f/9//3//f/9//3//f/9//3//f/9//3//f/9//3//f/9//3//fwAA/3//f/9//3//f/9//3//f/9//3//f/9//3//f/9//3//f/9//3//f/9//3//f/9//3//f/9//3//f/9//3//f/9//n//f/9//3//f/9/PGPLGC4lqhBPJQ0digz0Od93/3//f/9//3//f/9/33f/fwod8j3/f5AxyxT/e3hKzBTNGO4gCx3/f/9//3uSMe4c7hztHDVG/3//f/9//3//f/9//3//f/9//3//f/9//3//f/97/3//f04lDR3uGA4h0jmfc/9//3//f/9//3//f/9//3//f997N0buHK4Y8BwPIe4c7hzMGO0YDh0vJcwYqhQUPl5r33v/f/9//3//f/9//3//f/9//3//f/9//3//f/9//3//f/9//3//f/9//3//f/9//3//f/9//3//f/9//3//f/9//3//f/9//3//f/9//3//f/9//3//f/9//38AAP9//3//f/9//3//f/9//3//f/9//3//f/9//3//f/9//3//f/9//3//f/9//3//f/9//3//f/9//3//f/9//3//f/9//3//f99//3//f793l07rHAwdDR2KEC4hDR1PJdpa/3//f/9//3//f/9/fGuFDBI+/3/SNaoU/39ZSjEl7hzuIOsc/3//f/97cCnuHO4c7RwUQv9//3//f/9//3//f/9//3//f/9//3//f/9//3//f/9/33frHA0d7RgNIQwhbi25Vp93/3/fe/9/33ffe/97G2OxNcwUMSUzJa4UrBRPKQ0h7BwvJcsY7BzbWv9733u/d/9//3//f957/3//f/9//3//f/9//3//f/9//3//f/9//3//f/9//3//f/9//3//f/9//3//f/9//3//f/9//3//f/9//3//f/9//3//f/9//3//f/9//3//f/9/AAD/f/9//3//f/9//3//f/9//3//f/9//3//f/9//3//f/9//3//f/9//3//f/9//3//f/9//3//f/9//3//f/9//3//f/9//3//f/9//3//f/9/n28tIQwdDB0uJQ0dqxQOJVdK33vfe/9//3/fd5xvCR0yQt93kC1QJV9rGD7OGBAl7RwsIf9//3//f5IxDh3vHO0cNUb/f/9//3//f/9//3//f/9//3//f/9//3//f/9//3//f993binrGMoUDB3LGMsYLiWyNb93/3//e793mE5uKQwdLiEwJYwQzxgxJS4lDB3qGKkU8jmfc/9/v3P/f/9//3//f/9/3nv+f/9//3//f/9//3//f/9//3//f/9//3//f/9//3//f/9//3//f/9//3//f/9//3//f/9//3//f/9//3//f/9//3//f/9//3//f/9//3//f/9//3//fwAA/3//f/9//3//f/9//3//f/9//3//f/9//3//f/9//3//f/9//3//f/9//3//f/9//3//f/9//3//f/9//3//f997/3//f/9//3//f/9//3//f/9//39VRqkU7BjtHO0crBTuHC8lX2v/f997/3++c6YQM0L/f5EtzBTOGPAY8BzNHMscLCX/e/97/3+RMQ8h7hjtHBRC/3//f/9//3//f/9//3//f/9//3//f/9//3//f91333f/f1xnEz7rGOsYLiXLGMsYLiXMGPU9szHMGIkM6xgNHcwYDh0QIRAdrRTKFI8xGmP/f/9//3//f/9//3//f/9/3nv/f/9//n//f/9//3//f/9//3//f/9//3//f/9//3//f/9//3//f/9//3//f/9//3//f/9//3//f/9//3//f/9//3//f/9//3//f/9//3//f/9//3//f/9//38AAP9//3//f/9//3//f/9//3//f/9//3//f/9//3//f/9//3//f/9//3//f/9//3//f/9//3//f/9//3//f/9//3//f/9//3//f/9//3//f/9//3//f/9/v3Pfdy0hyxgOITAlixDtHFApVka/d/9/O2MLHU0l8zmqFFAl7hzwHK0UzRzrHK8x/3v/f/9/kjHuHO4c7Rw1Rv9//3//f/9//3//f/9//3//f/9//3//f/9//n//f/9//3//f/97+l5uLesc6xjsHOwYzBQwJe0YDh0vJQ4dLiHLFA4dzRQQITAl0jnfe/9//3//f793/3//f/9//3//f/9//3/+f/1//3//f/9//3//f/9//3//f/9//3//f/9//3//f/9//3//f/9//3//f/9//3//f/9//3//f/9//3//f/9//3//f/9//3//f/9//3//f/9//3//f/9/AAD/f/9//3//f/9//3//f/9//3//f/9//3//f/9//3//f/9//3//f/9//3//f/9//3//f/9//3//f/9//3//f/9//3//f/9//3//f/9//n//f/57/3//f/9//3//f/Q9yxjtHO4c7RjsGIkQ0zU9Y7lSyxguJaoUDR3tGO0crBRQKcwcTSnxQf9//3//f5Et7hzuHO0cFEL/f/9//3//f/9//3//f/9//3//f/9//3//f/9//3//f953/3//f/9/33tVSusYDB0NHQ4hzRjuGA8h7RzMFOwYDR1xKe4YzRTtGJAx/3//f/9//3//f/9//3//f/9//3/+f/9//3/+f/9//3//f/9//3//f/9//3//f/9//3//f/9//3//f/9//3//f/9//3//f/9//3//f/9//3//f/9//3//f/9//3//f/9//3//f/9//3//f/9//3//fwAA/3//f/9//3//f/9//3//f/9//3//f/9//3//f/9//3//f/9//3//f/9//3//f/9//3//f/9//3//f/9//3//f/9//3//f/9//3//f/9//n//f/9//3//f/9//3/fe39v6xwMHQwd7BwOIe0czRjNGO4c7RwOIQ4hDSHLGAwhTik9Z793/3//f/9//3+RMe4c7xztHDVG/3//f/9//3//f/9//3//f/9//3//f/9//3//f/9//3//f/9//3//f/97/3vfd/M5iRAOHXEprBQOHQ4dUCUcW/979DkvIS8h7BiQMf9//3//f/9//3//f/9//3//f/9//3//f/9//3//f/9//3//f/9//3//f/9//3//f/9//3//f/9//3//f/9//3//f/9//3//f/9//3//f/9//3//f/9//3//f/9//3//f/9//3//f/9//3//f/9//38AAP9//3//f/9//3//f/9//3//f/9//3//f/9//3//f/9//3//f/9//3//f/9//3//f/9//3//f/9//3//f/9//3//f/9//3//f/9//3/+f/9//n//f/9//3//f/9//3/fe997M0LrHOwczBjNGO4cECHvHO4czBjLGMsY0TkbY/9/v3f/f/9//3//f/9/kTEOHc4Y7hwUQv9//3//f/9//3//f/9//3//f/9//3//f/9//3//f/9//nvee/9//3//f/9//3/fd15nLyWKEFAlWEbfdxU+eEr/f/Q57BjMFA0djzH/f/9//3//f/9//3//f/9//3//f/9//3//f/9//3//f/9//3//f/9//3//f/9//3//f/9//3//f/9//3//f/9//3//f/9//3//f/9//3//f/9//3//f/9//3//f/9//3//f/9//3//f/9//3//f/9/AAD/f/9//3//f/9//3//f/9//3//f/9//3//f/9//3//f/9//3//f/9//3//f/9//3//f/9//3//f/9//3//f/9//3//f/9//3//f/9//3//f/9//3//f/9//3//f/9//3//f/9/uFYLHesYDyEPIc0Y7yDOHE8pNUZ+b/9//3//e/9//3//f/5//3//f7I17hzvHO0cNUb/f/9//3//f/9//3//f/9//3//f/9//3//f/5//3//f/9//3//f/9//3//e993/3//f19rX2vfd993/38MHU4lv3M1Qu0Y7RwNIZAx/3//f/9//3//f/9//3//f/9//3//f/9//3//f/9//3//f/9//3//f/9//3//f/9//3//f/9//3//f/9//3//f/9//3//f/9//3//f/9//3//f/9//3//f/9//3//f/9//3//f/9//3//f/9//3//fwAA/3//f/9//3//f/9//3//f/9//3//f/9//3//f/9//3//f/9//3//f/9//3//f/9//3//f/9//3//f/9//3//f/9//3//f/9//3//f/9//3//f/9//3//f/9//3//f/9//3//e/9/n3PSOcsYzRwOIVApeVK/d/9//3//f/9//3//f/9//n//f/9//3+QLe4c7hjuHBRC/3//f/9//3//f/9//3//f/9//3//f/9//3/+f/9//3//f/9//3+dd/9//3//f79z/3//fxxjDB0UPt93yRQtJf9/NkIOIe4c7BiPMf9//3//f/9//3//f/9//3//f/9//3//f/9//3//f/9//3//f/9//3//f/9//3//f/9//3//f/9//3//f/9//3//f/9//3//f/9//3//f/9//3//f/9//3//f/9//3//f/9//3//f/9//3//f/9//38AAP9//3//f/9//3//f/9//3//f/9//3//f/9//3//f/9//3//f/9//3//f/9//3//f/9//3//f/9//3//f/9//3//f/9//3//f/9//3//f/9//3//f/9//3//f/9//3//f/9//3//f/9//39VStI5HGfff/9//3//f/9//3//f/9//3//f/9//3//f/9/kTHuHO8c7Rw1Rv97/3//f/9//3//f/9//3//f/9//3//f/9//3//f/9//3//f/9//3//f51z/38aXy0l2lp/b+scNEL/fwsdkDH/fxZC7RgQIe0YsDH/f/9//3//f/9//3//f/9//3//f/9//3//f/9//3//f/9//3//f/9//3//f/9//3//f/9//3//f/9//3//f/9//3//f/9//3//f/9//3//f/9//3//f/9//3//f/9//3//f/9//3//f/9//3//f/9/AAD/f/9//3//f/9//3//f/9//3//f/9//3//f/9//3//f/9//3//f/9//3//f/9//3//f/9//3//f/9//3//f/9//3//f/9//3//f/9//3//f/9//3//f/9//3//f/5//3//f957/3//f997/3//f/9//3//f/9//3//f/9//3//f/9//3//f/9//3//f3AtDyHuGO4cNEL/f/9//3//f/9//3//f/9//3//f/9//3//f/9//3/ff/9//3//f/9/v3v/f/9/uFbqHHdOPWeoFHZO/3+oFCwl/38WPs0Y7xwPIY8t/3//f/9//3//f/9//3//f/9//3//f/9//3//f/9//3//f/9//3//f/9//3//f/9//3//f/9//3//f/9//3//f/9//3//f/9//3//f/9//3//f/9//3//f/9//3//f/9//3//f/9//3//f/9//3//fwAA/3//f/9//3//f/9//3//f/9//3//f/9//3//f/9//3//f/9//3//f/9//3//f/9//3//f/9//3//f/9//3//f/9//3//f/9//3//f/9//3//f/9//3//f/9//n//f/5//3//f/9//3//f/9//n//f/9//n//f/9//3//f/9//3//f/9//3/+f/9//3+RMQ8h7xzuHDVG/3//f/9//3//f/9//3//f/9//3//f/9//3//f/9//3//f/9/v3u+e441yRx/c/peCyG5Vl5vTSkzRv9/6hxvLf9/WErvHNAczhivMf9//3//f/9//3//f/9//3//f/9//3//f/9//3//f/9//3//f/9//3//f/9//3//f/9//3//f/9//3//f/9//3//f/9//3//f/9//3//f/9//3//f/9//3//f/9//3//f/9//3//f/9//3//f/9//38AAP9//3//f/9//3//f/9//3//f/9//3//f/9//3//f/9//3//f/9//3//f/9//3//f/9//3//f/9//3//f/9//3//f/9//3//f/9//3//f/9//3//f/9//3//f/9//X//f/9//3//f/9//3//f/5//n/+f/9//n//f/9//3/ff/9//3//f/5//3//f/9/cC3uHO4Y7RwUQv9//3//f/9//3//f/9//3//f/9//3//f/9/33v/f957/3//f/9//38rKckc/393Uuoc+14bY+ocVEq/dwshby3fexZCECHwHO4cjjH/f/9//3//f/9//3//f/9//3//f/9//3//f/9//3//f/9//3//f/9//3//f/9//3//f/9//3//f/9//3//f/9//3//f/9//3//f/9//3//f/9//3//f/9//3//f/9//3//f/9//3//f/9//3//f/9/AAD/f/9//3//f/9//3//f/9//3//f/9//3//f/9//3//f/9//3//f/9//3//f/9//3//f/9//3//f/9//3//f/9//3//f/9//3//f/9//3//f/9//3//f/9//3//f/9//3//f/9//3//f/9//3//f/9//3//f/9//3//f/9//3//f/9//n//f/9//3//f5Ex7RgvIewYFEL/f/9//3//f/5//3//f/9//3//f/9//3//f/9//3//f/9//3//f/9/KynqHP9/ulrKGPtiPWfJGHZK/38LHZAt/382Qu0YzRgOIa8x/3//f/9//3//f/9//3//f/9//3//f/9//3//f/9//3//f/9//3//f/9//3//f/9//3//f/9//3//f/9//3//f/9//3//f/9//3//f/9//3//f/9//3//f/9//3//f/9//3//f/9//3//f/9//3//fwAA/3//f/9//3//f/9//3//f/9//3//f/9//3//f/9//3//f/9//3//f/9//3//f/9//3//f/9//3//f/9//3//f/9//3//f/9//3//f/9//3//f/9//3//f/9//3//f/9//3//f/9//3//f/9//3//f/9//3//f/9//3//f/9//3/+f/5//3//f/9//3+RLQ0dDR0NHVZG/3//f957/X//f/9//3//f/9//3//f/9//3//f/9//3//f/5//3//f0spyhj/f5lWyhz6XjxnyRR3Tr93yhSQLf9/NkLtGMwUyxiOMf9//3//f/9//3//f/9//3//f/9//3//f/9//3//f/9//3//f/9//3//f/9//3//f/9//3//f/9//3//f/9//3//f/9//3//f/9//3//f/9//3//f/9//3//f/9//3//f/9//3//f/9//3//f/9//38AAP9//3//f/9//3//f/9//3//f/9//3//f/9//3//f/9//3//f/9//3//f/9//3//f/9//3//f/9//3//f/9//3//f/9//3//f/9//3//f/9//3//f/9//3//f/9//3//f/9//3//f/9//3//f/9//3//f/9//3//f/9//3//f/9//3/+f/9//3//f/9/sjENHewY7Rw2Rt97/3//f/9/vHv/f/9//3//f/9//3//f/9//3//f/9//3//f/9//38sJesg/3+5VsocG2McY8oYd07/f8oY0zn/ezdGDh0vIQ0djzH/f/9//3//f/9//3//f/9//3//f/9//3//f/9//3//f/9//3//f/9//3//f/9//3//f/9//3//f/9//3//f/9//3//f/9//3//f/9//3//f/9//3//f/9//3//f/9//3//f/9//3//f/9//3//f/9/AAD/f/9//3//f/9//3//f/9//3//f/9//3//f/9//3//f/9//3//f/9//3//f/9//3//f/9//3//f/9//3//f/9//3//f/9//3//f/9//3//f/9//3//f/9//3//f/9//3//f/9//3//f/9//3//f/9//3//f/9//3//f/9//3//f/5//3//f/9//3//f5Et7RirEC8hV0bfe793/3//f/9//3//f/9//3//f/9//3//f/9//3//f/9//3//f/9/LSXrIP9/d07rHPteG2PJFJhO/3/KFLEx/3/1Oe4czRgNHY4x/3//f/9//3//f/9//3//f/9//3//f/9//3//f/9//3//f/9//3//f/9//3//f/9//3//f/9//3//f/9//3//f/9//3//f/9//3//f/9//3//f/9//3//f/9//3//f/9//3//f/9//3//f/9//3//fwAA/3//f/9//3//f/9//3//f/9//3//f/9//3//f/9//3//f/9//3//f/9//3//f/9//3//f/9//3//f/9//3//f/9//3//f/9//3//f/9//3//f/9//3//f/9//3//f/9//3//f/9//3//f/9//3//f/9//3//f/9//3//f/9//3//f/9//3//f/9//3+xMcwUDh3tGBU+/3//f/9/33v/f/9//3//f/9//3//f/9//3//f/5//3//f/9//3//fw0lLSX/f1ZK6hw8Z/pe6xiYUv9/yxTTNf9/FkIwIawU7RyvMf9//3//f/9//3//f/9//3//f/9//3//f/9//3//f/9//3//f/9//3//f/9//3//f/9//3//f/9//3//f/9//3//f/9//3//f/9//3//f/9//3//f/9//3//f/9//3//f/9//3//f/9//3//f/9//38AAP9//3//f/9//3//f/9//3//f/9//3//f/9//3//f/9//3//f/9//3//f/9//3//f/9//3//f/9//3//f/9//3//f/9//3//f/9//3//f/9//3//f/9//3//f/9//3//f/9//3//f/9//3//f/9//3//f/9//3//f/9//3//f/9//n//f/9//3//e/9/kS3sGA0dzBQNHXhKXmf/f/9//3//f/9//3//f/9//3//f/9//n/+f/5//3//f/9/338NIQwl/380RuscHGPaWsoYuVb/f+wckjF/b5MxMCWsFC8ljjH/f/9//3//f/9//3//f/9//3//f/9//3//f/9//3//f/9//3//f/9//3//f/9//3//f/9//3//f/9//3//f/9//3//f/9//3//f/9//3//f/9//3//f/9//3//f/9//3//f/9//3//f/9//3//f/9/AAD/f/9//3//f/9//3//f/9//3//f/9//3//f/9//3//f/9//3//f/9//3//f/9//3//f/9//3//f/9//3//f/9//3//f/9//3//f/9//3//f/9//3//f/9//3//f/9//3//f/9//3//f/9//3//f/9//3//f/9//3//f/9//3//f/9//3//f/9//3//f9I17BgNHS8h7RjLFOwceEq/d/9//3//f/9//3//f/9//3//f/9//n//f/9//3//f/9/7CBNKf9/NEILHT1n2VbsHLpW/3urFC8hkzHtGM0U7hgNHY81/3//f/9//3//f/9//3//f/9//3//f/9//3//f/9//3//f/9//3//f/9//3//f/9//3//f/9//3//f/9//3//f/9//3//f/9//3//f/9//3//f/9//3//f/9//3//f/9//3//f/9//3//f/9//3//fwAA/3//f/9//3//f/9//3//f/9//3//f/9//3//f/9//3//f/9//3//f/9//3//f/9//3//f/9//3//f/9//3//f/9//3//f/9//3//f/9//3//f/9//3//f/9//3//f/9//3//f/9//3//f/9//3//f/9//3//f/9//3//f/9//3/+f/9//3//f/9//3/RNQ0dDB3sGMwUUCXLGMsYTymYUv9//3//f/9//3//f/9//3/+f/5//X//f/9//3/ffwwhLSX/fxM+Cx09Y9pW6xi6Vt93yxgOIcwYzRjuHA8h7BiOMf9//3//f/9//3//f/9//3//f/9//3//f/9//3//f/9//3//f/9//3//f/9//3//f/9//3//f/9//3//f/9//3//f/9//3//f/9//3//f/9//3//f/9//3//f/9//3//f/9//3//f/9//3//f/9//38AAP9//3//f/9//3//f/9//3//f/9//3//f/9//3//f/9//3//f/9//3//f/9//3//f/9//3//f/9//3//f/9//3//f/9//3//f/9//3//f/9//3//f/9//3//f/9//3//f/9//3//f/9//3//f/9//3//f/9//3//f/9//3//f/9//3//f/9//3//f/9//3vfd9I1DR3LFO0cDiHMGOwc7SBPKdta/3//f/9//3//f/9//3/9e/9//3//f/9//3/JGE0l/3+YTuscPWe6VuwcNkZPJewY7RztHO0czBhQKTVG/3//f/9//3//f/9//3//f/9//3//f/9//3//f/9//3//f/9//3//f/9//3//f/9//3//f/9//3//f/9//3//f/9//3//f/9//3//f/9//3//f/9//3//f/9//3//f/9//3//f/9//3//f/9//3//f/9/AAD/f/9//3//f/9//3//f/9//3//f/9//3//f/9//3//f/9//3//f/9//3//f/9//3//f/9//3//f/9//3//f/9//3//f/9//3//f/9//3//f/9//3//f/9//3//f/9//3//f/9//3//f/9//3//f/9//3//f/9//3//f/9//3//f/9//3//f/9//3//f/97/3v/ez1jsTHrGOwcDR3LGA4hqxTMGJIxHmP/f/9/33v/f/9//3/+f/9//nv/f/9/TCVOJb93FD6qFF9rmVIuJYkQqhQNIewcLiXsHC4l21r/f/9//3//f/9//3//f/9//3//f/9//3//f/9//3//f/9//3//f/9//3//f/9//3//f/9//3//f/9//3//f/9//3//f/9//3//f/9//3//f/9//3//f/9//3//f/9//3//f/9//3//f/9//3//f/9//3//fwAA/3//f/9//3//f/9//3//f/9//3//f/9//3//f/9//3//f/9//3//f/9//3//f/9//3//f/9//3//f/9//3//f/9//3//f/9//3//f/9//3//f/9//3//f/9//3//f/9//3//f/9//3//f/9//3//f/9//3//f/9//3//f/9//3//f/9//3//f/9//3//f/9//3//f/9/2lpPKescLSWqFC8pDyXNHMwY1T1fa/9//3++d/9//3//f/9/3nffewodbyn/fzZGyxT8XnAtDR0NHewc7BwtJakU8z3/f/9/33v/f/9//3//f/9//3//f/9//3//f/9//3//f/9//3//f/9//3//f/9//3//f/9//3//f/9//3//f/9//3//f/9//3//f/9//3//f/9//3//f/9//3//f/9//3//f/9//3//f/9//3//f/9//3//f/9//38AAP9//3//f/9//3//f/9//3//f/9//3//f/9//3//f/9//3//f/9//3//f/9//3//f/9//3//f/9//3//f/9//3//f/9//3//f/9//3//f/9//3//f/9//3//f/9//3//f/9//3//f/9//3//f/9//3//f/9//3//f/9//3//f/9//3//f/9//3//f/9//3//f/9//3/fe/9//392TgshLiWqFO0cDyUvJawY7BwVQp9z/3//f753/3//f/9//3/JGE8l33cVPi4hzBiJDOwcDSENIcsY6hw8Z/9/v3f/f/9//3//f/9//3//f/9//3//f/9//3//f/9//3//f/9//3//f/9//3//f/9//3//f/9//3//f/9//3//f/9//3//f/9//3//f/9//3//f/9//3//f/9//3//f/9//3//f/9//3//f/9//3//f/9//3//f/9/AAD/f/9//3//f/9//3//f/9//3//f/9//3//f/9//3//f/9//3//f/9//3//f/9//3//f/9//3//f/9//3//f/9//3//f/9//3//f/9//3//f/9//3//f/9//3//f/9//3//f/9//3//f/9//3//f/9//3//f/9//3//f/9//3//f/9//3//f/9//3//f/9//3//f/9//3/fe997/3//f/I9DCHsHO0c7SAOIe0c7SANIdpafm//f/9//3vfe/9/yRRQKX9r1DmrEFAlcCmrFOwYyxgUQv9/33v/e/9//3//f/9//3//f/9//3//f/9//3//f/9//3//f/9//3//f/9//3//f/9//3//f/9//3//f/9//3//f/9//3//f/9//3//f/9//3//f/9//3//f/9//3//f/9//3//f/9//3//f/9//3//f/9//3//f/9//3//fwAA/3//f/9//3//f/9//3//f/9//3//f/9//3//f/9//3//f/9//3//f/9//3//f/9//3//f/9//3//f/9//3//f/9//3//f/9//3//f/9//3//f/9//3//f/9//3//f/9//3//f/9//3//f/9//3//f/9//3//f/9//3//f/9//3//f/9//3//f/9//3//f/9//n//f/9//3//f/9/v3f/f997NEKqFMwcDiHtHKwYDiGJEHAt2Va/d997/3//f8sYDiEPIQ8hzBSsFKsUzBgtIblW33v/e/9//3//f/9/3Xv/f/9//3//f/9//3//f/9//3//f/9//3//f/9//3//f/9//3//f/9//3//f/9//3//f/9//3//f/9//3//f/9//3//f/9//3//f/9//3//f/9//3//f/9//3//f/9//3//f/9//3//f/9//3//f/9//38AAP9//3//f/9//3//f/9//3//f/9//3//f/9//3//f/9//3//f/9//3//f/9//3//f/9//3//f/9//3//f/9//3//f/9//3//f/9//3//f/9//3//f/9//3//f/9//3//f/9//3//f/9//3//f/9//3//f/9//3//f/9//3//f/9//3//f/9//3//f/9//3//f/9/3Hv/f/9//3//f/9//3//f/9/fmvzPe0czBgPIQ8hDyWrFOwccC0dY/9/n3PtHO4c7hjvHO4YDyEOHdQ5f2//f/9//3//f/9//n/9e/5//3//f/9//3//f/9//3//f/9//3//f/9//3//f/9//3//f/9//3//f/9//3//f/9//3//f/9//3//f/9//3//f/9//3//f/9//3//f/9//3//f/9//3//f/9//3//f/9//3//f/9//3//f/9//3//f/9/AAD/f/9//3//f/9//3//f/9//3//f/9//3//f/9//3//f/9//3//f/9//3//f/9//3//f/9//3//f/9//3//f/9//3//f/9//3//f/9//3//f/9//3//f/9//3//f/9//3//f/9//3//f/9//3//f/9//3//f/9//3//f/9//3//f/9//3//f/9//3//f/5//3/+f/9//3//f/9//3//f/9//3//f/9//3/7XpIxzBjNHKwYDyUOIasQLyFxLS8l7RzNGDAlrBQOHcsUula/d/9/33v/f/9//3//f/5//n/+f/9//3//f/9//3//f/9//3//f/9//3//f/9//3//f/9//3//f/9//3//f/9//3//f/9//3//f/9//3//f/9//3//f/9//3//f/9//3//f/9//3//f/9//3//f/9//3//f/9//3//f/9//3//f/9//3//fwAA/3//f/9//3//f/9//3//f/9//3//f/9//3//f/9//3//f/9//3//f/9//3//f/9//3//f/9//3//f/9//3//f/9//3//f/9//3//f/9//3//f/9//3//f/9//3//f/9//3//f/9//3//f/9//3//f/9//3//f/9//3//f/9//3//f/9//3//f/9//3//f/9//3//f/9//3//f/9//3//f/9//3//f99//3/ff7lWLiUNIewYDiEOHe4c7hgPIe4cLymqFMsY0jlea/9//3/fe/9//3//f/9//3//f/9//3//f/9//3//f/9//3//f/9//3//f/9//3//f/9//3//f/9//3//f/9//3//f/9//3//f/9//3//f/9//3//f/9//3//f/9//3//f/9//3//f/9//3//f/9//3//f/9//3//f/9//3//f/9//3//f/9//38AAP9//3//f/9//3//f/9//3//f/9//3//f/9//3//f/9//3//f/9//3//f/9//3//f/9//3//f/9//3//f/9//3//f/9//3//f/9//3//f/9//3//f/9//3//f/9//3//f/9//3//f/9//3//f/9//3//f/9//3//f/9//3//f/9//3//f/9//3//f/9//3//f/9//3//f/9//3//f/9//3//f/9//3//f/9//3//f793VkpPJcwYDiHMGO4YDh3MGKoULSlWTr93/3//f997/3//f/9//3//f/9//3//f/9//3//f/9//3//f/9//3//f/9//3//f/9//3//f/9//3//f/9//3//f/9//3//f/9//3//f/9//3//f/9//3//f/9//3//f/9//3//f/9//3//f/9//3//f/9//3//f/9//3//f/9//3//f/9//3//f/9/AAD/f/9//3//f/9//3//f/9//3//f/9//3//f/9//3//f/9//3//f/9//3//f/9//3//f/9//3//f/9//3//f/9//3//f/9//3//f/9//3//f/9//3//f/9//3//f/9//3//f/9//3//f/9//3//f/9//3//f/9//3//f/9//3//f/9//3//f/9//3//f/9//3//f/9//3//f/9//3//f/9//3//f/9//3//f997/3//f/9/33dWRsoU7BgtIe0Y7BxvLRtj/3//f/9//3//f99//3//f/9//3//f/9//3//f/9//3//f/9//3//f/9//3//f/9//3//f/9//3//f/9//3//f/9//3//f/9//3//f/9//3//f/9//3//f/9//3//f/9//3//f/9//3//f/9//3//f/9//3//f/9//3//f/9//3//f/9//3//f/9//3//fwAA/3//f/9//3//f/9//3//f/9//3//f/9//3//f/9//3//f/9//3//f/9//3//f/9//3//f/9//3//f/9//3//f/9//3//f/9//3//f/9//3//f/9//3//f/9//3//f/9//3//f/9//3//f/9//3//f/9//3//f/9//3//f/9//3//f/9//3//f/9//3//f/9//3//f/9//3//f/9//3//f/9//3/+f/9//3//f/9//3//f/97/3ufb9E1iAwLHTRCv3f/f/9//3//f/9//3//f/9//3//f/9//3//f/9//3//f/9//3//f/9//3//f/9//3//f/9//3//f/9//3//f/9//3//f/9//3//f/9//3//f/9//3//f/9//3//f/9//3//f/9//3//f/9//3//f/9//3//f/9//3//f/9//3//f/9//3//f/9//3//f/9//38AAP9//3//f/9//3//f/9//3//f/9//3//f/9//3//f/9//3//f/9//3//f/9//3//f/9//3//f/9//3//f/9//3//f/9//3//f/9//3//f/9//3//f/9//3//f/9//3//f/9//3//f/9//3//f/9//3//f/9//3//f/9//3//f/9//3//f/9//3//f/9//3//f/9//3//f/9//3//f/9//3//f/9//n/+f/9//3//f/9//3//f/9//3//f31r+Vr/e/9//3/ff/9//3//f/9//3//f/9//3//f/9//3//f/9//3//f/9//3//f/9//3//f/9//3//f/9//3//f/9//3//f/9//3//f/9//3//f/9//3//f/9//3//f/9//3//f/9//3//f/9//3//f/9//3//f/9//3//f/9//3//f/9//3//f/9//3//f/9//3//f/9/AAD/f/9//3//f/9//3//f/9//3//f/9//3//f/9//3//f/9//3//f/9//3//f/9//3//f/9//3//f/9//3//f/9//3//f/9//3//f/9//3//f/9//3//f/9//3//f/9//3//f/9//3//f/9//3//f/9//3//f/9//3//f/9//3//f/9//3//f/9//3//f/9//3//f/9//3//f/9//3//f/9//n//f/5//3/+f/5//nv+f913/3//f/97nG//f/9//3/fe/9//3//f/9//3//f/9//3//f/9//3//f/9//3//f/9//3//f/9//3//f/9//3//f/9//3//f/9//3//f/9//3//f/9//3//f/9//3//f/9//3//f/9//3//f/9//3//f/9//3//f/9//3//f/9//3//f/9//3//f/9//3//f/9//3//f/9//3//f/9//3//fwAA/3//f/9//3//f/9//3//f/9//3//f/9//3//f/9//3//f/9//3//f/9//3//f/9//3//f/9//3//f/9//3//f/9//3//f/9//3//f/9//3//f/9//3//f/9//3//f/9//3//f/9//3//f/9//3//f/9//3//f/9//3//f/9//3//f/9//3//f/9//3//f/9//3//f/9//3//f/9//3//f917/n//f/9//3//f/9//3//f/9//3//f/9//3/ed957/3/fe/9//3//f713/n//f/9//3//f/9//3//f/9//3//f/9//3//f/9//3//f/9//3//f/9//3//f/9//3//f/9//3//f/9//3//f/9//3//f/9//3//f/9//3//f/9//3//f/9//3//f/9//3//f/9//3//f/9//3//f/9//3//f/9//3//f/9//3//f/9//38AAP9//3//f/9//3//f/9//3//f/9//3//f/9//3//f/9//3//f/9//3//f/9//3//f/9//3//f/9//3//f/9//3//f/9//3//f/9//3//f/9//3//f/9//3//f/9//3//f/9//3//f/9//3//f/9//3//f/9//3//f/9//3//f/9//3//f/9//3//f/9//3//f/9//3//f/9//3//f/9//3//f/9//3/+f/5//3//f/9//3/+e/9//3/+e/9//3//f/9//3//f/5//3//f/9//n//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3//f/9//3//f/9//3//f/9//3//f/9//3//f/9//3//f/9//3//f/9//3//f/9//3//f/9//3//f/9//3//f/9//3//f/9//3//f/9//3//f/9//3//f/9//3//f/9//3//f/9//3//f/9//3//f/9//3//f/9//3//f/9//3//f/9//3//f/9//3//f/9//3//f/9//3//f/9//3//f/9//3//f/9//3//f/9//3//f/9//3//f/9//3//f/9//3//f/9//3//f/9//3//f/9//3//f/9//3//f/9//3//f/9//3//f/9//3//f/9//3//f/9//3//f/9//3//f/9//3//f/9//3//f/9//3//f/9//3//f/9//3//f/9//3//f/9//3//f/9//3//f/9//3//f/9//3//f/9//3//f/9//3//f/9//3//f/9//38AAP9//3//f/9//3//f/9//3//f/9//3//f/9//3//f/9//3//f/9//3//f/9//3//f/9//3//f/9//3//f/9//3//f/9//3//f/9//3//f/9//3//f/9//3//f/9//3//f/9//3//f/9//3//f/9//3//f/9//3//f/9//3//f/9//3//f/9//3//f/9//3//f/9//3//f/9//3//f/9//3//f/9//3//f/9//3//f/9//3//f/9//3//f/9//3//f/9//3//f/9//3//f/9//3//f/9//3//f/9//3//f/9//3//f/9//3//f/9//3//f/9//3//f/9//3//f/9//3//f/9//3//f/9//3//f/9//3//f/9//3//f/9//3//f/9//3//f/9//3//f/9//3//f/9//3//f/9//3//f/9//3//f/9//3//f/9//3//f/9/AAD/f/9//3//f/9//3//f/9//3//f/9//3//f/9//3//f/9//3//f/9//3//f/9//3//f/9//3//f/9//3//f/9//3//f/9//3//f/9//3//f/9//3//f/9//3//f/9//3//f/9//3//f/9//3//f/9//3//f/9//3//f/9//3//f/9//3//f/9//3//f/9//3//f/9//3//f/9//3//f/9//3//f/9//3//f/9//3//f/9//3//f/9//3//f/9//3//f/9//3//f/9//3//f/9//3//f/9//3//f/9//3//f/9//3//f/9//3//f/9//3//f/9//3//f/9//3//f/9//3//f/9//3//f/9//3//f/9//3//f/9//3//f/9//3//f/9//3//f/9//3//f/9//3//f/9//3//f/9//3//f/9//3//f/9//3//f/9//3//fwAAGGMYYxhjGGMYYxhjGGMYYxhjGGMYYxhjGGMYYxhjGGMYYxhjGGMYYxhjGGMYYxhjGGMYYxhjGGMYYxhjGGMYYxhjGGMYYxhjGGMYYxhjGGMYYxhjGGMYYxhjGGMYYxhjGGMYYxhjGGMYYxhjGGMYYxhjGGMYYxhjGGMYYxhjGGMYYxhjGGMYYxhjGGMYYxhjGGMYYxhjGGMYYxhjGGMYYxdjGGMXYxdjF2MYYxdjF2MXYxhjF2MYYxdjGGf3YhhjGGMYY/hiGWMZYxlj+WIZY/liGWP4YhhjF2MYYxdjF2MXYxhjGGMYYxhjGGMYYxhjGGMYYxhjGGMYYxhjGGMYYxhjGGMYYxhjGGMYYxhjGGMYYxhjGGMYYxhjGGMYYxhjGGMYYxhjGGMYYxhjGGMYYxhjGGMYYxhjGGMYYxhjGGMYYxhjGGMYYxhjGGMYYxhjGGMAAEYAAAAUAAAACAAAAEdESUMDAAAAIgAAAAwAAAD/////IgAAAAwAAAD/////JQAAAAwAAAANAACAKAAAAAwAAAAEAAAAIgAAAAwAAAD/////IgAAAAwAAAD+////JwAAABgAAAAEAAAAAAAAAP///wAAAAAAJQAAAAwAAAAEAAAATAAAAGQAAAAAAAAAUAAAAHEBAAB8AAAAAAAAAFAAAAByAQAALQAAACEA8AAAAAAAAAAAAAAAgD8AAAAAAAAAAAAAgD8AAAAAAAAAAAAAAAAAAAAAAAAAAAAAAAAAAAAAAAAAACUAAAAMAAAAAAAAgCgAAAAMAAAABAAAACcAAAAYAAAABAAAAAAAAAD///8AAAAAACUAAAAMAAAABAAAAEwAAABkAAAACQAAAFAAAAD/AAAAXAAAAAkAAABQAAAA9wAAAA0AAAAhAPAAAAAAAAAAAAAAAIA/AAAAAAAAAAAAAIA/AAAAAAAAAAAAAAAAAAAAAAAAAAAAAAAAAAAAAAAAAAAlAAAADAAAAAAAAIAoAAAADAAAAAQAAAAlAAAADAAAAAEAAAAYAAAADAAAAAAAAAASAAAADAAAAAEAAAAeAAAAGAAAAAkAAABQAAAAAAEAAF0AAAAlAAAADAAAAAEAAABUAAAAFAEAAAoAAABQAAAAvwAAAFwAAAABAAAA0XbJQasKyUEKAAAAUAAAACEAAABMAAAAAAAAAAAAAAAAAAAA//////////+QAAAASgBvAOMAbwAgAFIAYQBmAGEAZQBsACAAQgB1AGUAbgBvACAAZABlACAATQBvAHIAYQBpAHMAIABMAG8AcABlAHMAAAAEAAAABwAAAAYAAAAHAAAAAwAAAAcAAAAGAAAABAAAAAYAAAAGAAAAAwAAAAMAAAAGAAAABwAAAAYAAAAHAAAABwAAAAMAAAAHAAAABgAAAAMAAAAKAAAABwAAAAQAAAAGAAAAAwAAAAUAAAADAAAABQAAAAcAAAAHAAAABgAAAAUAAABLAAAAQAAAADAAAAAFAAAAIAAAAAEAAAABAAAAEAAAAAAAAAAAAAAAcgEAAIAAAAAAAAAAAAAAAHIBAACAAAAAJQAAAAwAAAACAAAAJwAAABgAAAAEAAAAAAAAAP///wAAAAAAJQAAAAwAAAAEAAAATAAAAGQAAAAJAAAAYAAAAP8AAABsAAAACQAAAGAAAAD3AAAADQAAACEA8AAAAAAAAAAAAAAAgD8AAAAAAAAAAAAAgD8AAAAAAAAAAAAAAAAAAAAAAAAAAAAAAAAAAAAAAAAAACUAAAAMAAAAAAAAgCgAAAAMAAAABAAAACUAAAAMAAAAAQAAABgAAAAMAAAAAAAAABIAAAAMAAAAAQAAAB4AAAAYAAAACQAAAGAAAAAAAQAAbQAAACUAAAAMAAAAAQAAAFQAAAAYAQAACgAAAGAAAADEAAAAbAAAAAEAAADRdslBqwrJQQoAAABgAAAAIgAAAEwAAAAAAAAAAAAAAAAAAAD//////////5AAAABFAG4AZwBlAG4AaABlAGkAcgBvACAAQwBpAHYAaQBsACAALQAgAEMAcgBlAGEALQBNAEcAMgAzADUANQAyADcALwBEAAYAAAAHAAAABwAAAAYAAAAHAAAABwAAAAYAAAADAAAABAAAAAcAAAADAAAABwAAAAMAAAAFAAAAAwAAAAMAAAADAAAABAAAAAMAAAAHAAAABAAAAAYAAAAGAAAABAAAAAoAAAAIAAAABgAAAAYAAAAGAAAABgAAAAYAAAAGAAAABAAAAAgAAABLAAAAQAAAADAAAAAFAAAAIAAAAAEAAAABAAAAEAAAAAAAAAAAAAAAcgEAAIAAAAAAAAAAAAAAAHIBAACAAAAAJQAAAAwAAAACAAAAJwAAABgAAAAEAAAAAAAAAP///wAAAAAAJQAAAAwAAAAEAAAATAAAAGQAAAAJAAAAcAAAAGgBAAB8AAAACQAAAHAAAABgAQAADQAAACEA8AAAAAAAAAAAAAAAgD8AAAAAAAAAAAAAgD8AAAAAAAAAAAAAAAAAAAAAAAAAAAAAAAAAAAAAAAAAACUAAAAMAAAAAAAAgCgAAAAMAAAABAAAACUAAAAMAAAAAQAAABgAAAAMAAAAAAAAABIAAAAMAAAAAQAAABYAAAAMAAAAAAAAAFQAAACwAQAACgAAAHAAAABnAQAAfAAAAAEAAADRdslBqwrJQQoAAABwAAAAOwAAAEwAAAAEAAAACQAAAHAAAABpAQAAfQAAAMQAAABBAHMAcwBpAG4AYQBkAG8AIABwAG8AcgA6ACAASgBPAEEATwAgAFIAQQBGAEEARQBMACAAQgBVAEUATgBPACAARABFACAATQBPAFIAQQBJAFMAIABMAE8AUABFAFMAOgAxADAAMwA2ADkAMgA3ADQANgA2ADAAAAAHAAAABQAAAAUAAAADAAAABwAAAAYAAAAHAAAABwAAAAMAAAAHAAAABwAAAAQAAAADAAAAAwAAAAQAAAAJAAAABwAAAAkAAAADAAAABwAAAAcAAAAGAAAABwAAAAYAAAAFAAAAAwAAAAYAAAAIAAAABgAAAAgAAAAJAAAAAwAAAAgAAAAGAAAAAwAAAAoAAAAJAAAABwAAAAcAAAADAAAABgAAAAMAAAAFAAAACQAAAAYAAAAGAAAABgAAAAMAAAAGAAAABgAAAAYAAAAGAAAABgAAAAYAAAAGAAAABgAAAAYAAAAGAAAABg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Planilha</vt:lpstr>
      <vt:lpstr>memória de cálculo</vt:lpstr>
      <vt:lpstr>cronograma</vt:lpstr>
      <vt:lpstr>BDI</vt:lpstr>
      <vt:lpstr>BDI!Area_de_impressao</vt:lpstr>
      <vt:lpstr>cronograma!Area_de_impressao</vt:lpstr>
      <vt:lpstr>Planilha!Area_de_impressao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Isabella</dc:creator>
  <cp:lastModifiedBy>João Rafael '</cp:lastModifiedBy>
  <cp:lastPrinted>2024-05-08T18:52:37Z</cp:lastPrinted>
  <dcterms:created xsi:type="dcterms:W3CDTF">2018-08-13T11:37:25Z</dcterms:created>
  <dcterms:modified xsi:type="dcterms:W3CDTF">2024-05-10T15:05:54Z</dcterms:modified>
</cp:coreProperties>
</file>