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ABINETE\Pasta Público\Dados Prefeitura\PREFEITURA 2023\ENGENHARIA\1 - ENGENHARIA 2023\CASAS POPULARES\LICITAÇÃO\"/>
    </mc:Choice>
  </mc:AlternateContent>
  <xr:revisionPtr revIDLastSave="0" documentId="13_ncr:1_{2AEAC4F5-6689-4235-913D-3852F2FF44E6}" xr6:coauthVersionLast="47" xr6:coauthVersionMax="47" xr10:uidLastSave="{00000000-0000-0000-0000-000000000000}"/>
  <bookViews>
    <workbookView xWindow="-120" yWindow="-120" windowWidth="29040" windowHeight="15840" xr2:uid="{00000000-000D-0000-FFFF-FFFF00000000}"/>
  </bookViews>
  <sheets>
    <sheet name="Planilha" sheetId="1" r:id="rId1"/>
    <sheet name="memória de cálculo" sheetId="4" r:id="rId2"/>
    <sheet name="cronograma" sheetId="2" r:id="rId3"/>
    <sheet name="BDI" sheetId="5" r:id="rId4"/>
    <sheet name="Boletim de Medição" sheetId="6" r:id="rId5"/>
  </sheets>
  <externalReferences>
    <externalReference r:id="rId6"/>
  </externalReferences>
  <definedNames>
    <definedName name="_xlnm.Print_Area" localSheetId="3">BDI!$A$1:$I$27</definedName>
    <definedName name="_xlnm.Print_Area" localSheetId="2">cronograma!$A$2:$M$44</definedName>
    <definedName name="_xlnm.Print_Area" localSheetId="0">Planilha!$A$1:$J$258</definedName>
  </definedNames>
  <calcPr calcId="181029"/>
</workbook>
</file>

<file path=xl/calcChain.xml><?xml version="1.0" encoding="utf-8"?>
<calcChain xmlns="http://schemas.openxmlformats.org/spreadsheetml/2006/main">
  <c r="K306" i="6" l="1"/>
  <c r="L306" i="6"/>
  <c r="J306" i="6"/>
  <c r="F306" i="6"/>
  <c r="L23" i="6"/>
  <c r="L22" i="6" s="1"/>
  <c r="K23" i="6"/>
  <c r="K22" i="6" s="1"/>
  <c r="J22" i="6"/>
  <c r="J23" i="6"/>
  <c r="F23" i="6"/>
  <c r="K189" i="6"/>
  <c r="L189" i="6"/>
  <c r="J189" i="6"/>
  <c r="F189" i="6"/>
  <c r="K104" i="6"/>
  <c r="L104" i="6"/>
  <c r="J104" i="6"/>
  <c r="F104" i="6"/>
  <c r="K303" i="6"/>
  <c r="L303" i="6"/>
  <c r="J303" i="6"/>
  <c r="L304" i="6"/>
  <c r="K304" i="6"/>
  <c r="J304" i="6"/>
  <c r="I304" i="6"/>
  <c r="G304" i="6"/>
  <c r="F303" i="6"/>
  <c r="F304" i="6"/>
  <c r="E304" i="6"/>
  <c r="D304" i="6"/>
  <c r="C304" i="6"/>
  <c r="K299" i="6"/>
  <c r="L299" i="6"/>
  <c r="J299" i="6"/>
  <c r="D301" i="6"/>
  <c r="D300" i="6"/>
  <c r="J300" i="6"/>
  <c r="I301" i="6"/>
  <c r="L301" i="6" s="1"/>
  <c r="I300" i="6"/>
  <c r="G301" i="6"/>
  <c r="G300" i="6"/>
  <c r="K293" i="6"/>
  <c r="L293" i="6"/>
  <c r="J293" i="6"/>
  <c r="F293" i="6"/>
  <c r="C301" i="6"/>
  <c r="C300" i="6"/>
  <c r="B301" i="6"/>
  <c r="B300" i="6"/>
  <c r="B299" i="6"/>
  <c r="J301" i="6"/>
  <c r="E301" i="6"/>
  <c r="K301" i="6" s="1"/>
  <c r="K300" i="6"/>
  <c r="L300" i="6"/>
  <c r="F300" i="6"/>
  <c r="E300" i="6"/>
  <c r="B304" i="6"/>
  <c r="I295" i="6"/>
  <c r="I296" i="6"/>
  <c r="I297" i="6"/>
  <c r="I294" i="6"/>
  <c r="G295" i="6"/>
  <c r="G296" i="6"/>
  <c r="G297" i="6"/>
  <c r="G294" i="6"/>
  <c r="E295" i="6"/>
  <c r="E296" i="6"/>
  <c r="K296" i="6" s="1"/>
  <c r="E297" i="6"/>
  <c r="K297" i="6" s="1"/>
  <c r="E294" i="6"/>
  <c r="D295" i="6"/>
  <c r="F295" i="6" s="1"/>
  <c r="D296" i="6"/>
  <c r="D297" i="6"/>
  <c r="D294" i="6"/>
  <c r="C295" i="6"/>
  <c r="C296" i="6"/>
  <c r="C297" i="6"/>
  <c r="C294" i="6"/>
  <c r="B295" i="6"/>
  <c r="B296" i="6"/>
  <c r="B297" i="6"/>
  <c r="B294" i="6"/>
  <c r="K271" i="6"/>
  <c r="L271" i="6"/>
  <c r="I282" i="6"/>
  <c r="I283" i="6"/>
  <c r="I284" i="6"/>
  <c r="I285" i="6"/>
  <c r="I286" i="6"/>
  <c r="I287" i="6"/>
  <c r="I288" i="6"/>
  <c r="I289" i="6"/>
  <c r="I290" i="6"/>
  <c r="I291" i="6"/>
  <c r="I281" i="6"/>
  <c r="G282" i="6"/>
  <c r="J282" i="6" s="1"/>
  <c r="G283" i="6"/>
  <c r="G284" i="6"/>
  <c r="G285" i="6"/>
  <c r="G286" i="6"/>
  <c r="G287" i="6"/>
  <c r="G288" i="6"/>
  <c r="G289" i="6"/>
  <c r="G290" i="6"/>
  <c r="G291" i="6"/>
  <c r="G281" i="6"/>
  <c r="E282" i="6"/>
  <c r="K282" i="6" s="1"/>
  <c r="E283" i="6"/>
  <c r="E284" i="6"/>
  <c r="K284" i="6" s="1"/>
  <c r="E285" i="6"/>
  <c r="K285" i="6" s="1"/>
  <c r="E286" i="6"/>
  <c r="F286" i="6" s="1"/>
  <c r="E287" i="6"/>
  <c r="E288" i="6"/>
  <c r="K288" i="6" s="1"/>
  <c r="E289" i="6"/>
  <c r="K289" i="6" s="1"/>
  <c r="E290" i="6"/>
  <c r="K290" i="6" s="1"/>
  <c r="E291" i="6"/>
  <c r="K291" i="6" s="1"/>
  <c r="E281" i="6"/>
  <c r="K281" i="6" s="1"/>
  <c r="D282" i="6"/>
  <c r="D283" i="6"/>
  <c r="D284" i="6"/>
  <c r="D285" i="6"/>
  <c r="D286" i="6"/>
  <c r="D287" i="6"/>
  <c r="D288" i="6"/>
  <c r="D289" i="6"/>
  <c r="D290" i="6"/>
  <c r="D291" i="6"/>
  <c r="D281" i="6"/>
  <c r="C291" i="6"/>
  <c r="C282" i="6"/>
  <c r="C283" i="6"/>
  <c r="C284" i="6"/>
  <c r="C285" i="6"/>
  <c r="C286" i="6"/>
  <c r="C287" i="6"/>
  <c r="C288" i="6"/>
  <c r="C289" i="6"/>
  <c r="C290" i="6"/>
  <c r="C281" i="6"/>
  <c r="B282" i="6"/>
  <c r="B283" i="6"/>
  <c r="B284" i="6"/>
  <c r="B285" i="6"/>
  <c r="B286" i="6"/>
  <c r="B287" i="6"/>
  <c r="B288" i="6"/>
  <c r="B289" i="6"/>
  <c r="B290" i="6"/>
  <c r="B291" i="6"/>
  <c r="B281" i="6"/>
  <c r="I278" i="6"/>
  <c r="L278" i="6" s="1"/>
  <c r="I277" i="6"/>
  <c r="G278" i="6"/>
  <c r="G277" i="6"/>
  <c r="E278" i="6"/>
  <c r="K278" i="6" s="1"/>
  <c r="E277" i="6"/>
  <c r="D278" i="6"/>
  <c r="F278" i="6" s="1"/>
  <c r="D277" i="6"/>
  <c r="C278" i="6"/>
  <c r="C277" i="6"/>
  <c r="B278" i="6"/>
  <c r="B277" i="6"/>
  <c r="I273" i="6"/>
  <c r="I274" i="6"/>
  <c r="I272" i="6"/>
  <c r="G273" i="6"/>
  <c r="G274" i="6"/>
  <c r="G272" i="6"/>
  <c r="J272" i="6" s="1"/>
  <c r="E273" i="6"/>
  <c r="E274" i="6"/>
  <c r="E272" i="6"/>
  <c r="D273" i="6"/>
  <c r="D274" i="6"/>
  <c r="F274" i="6" s="1"/>
  <c r="D272" i="6"/>
  <c r="F272" i="6" s="1"/>
  <c r="C273" i="6"/>
  <c r="C274" i="6"/>
  <c r="C272" i="6"/>
  <c r="B273" i="6"/>
  <c r="B274" i="6"/>
  <c r="B272" i="6"/>
  <c r="I267" i="6"/>
  <c r="I268" i="6"/>
  <c r="I269" i="6"/>
  <c r="L269" i="6" s="1"/>
  <c r="I266" i="6"/>
  <c r="G267" i="6"/>
  <c r="G268" i="6"/>
  <c r="G269" i="6"/>
  <c r="G266" i="6"/>
  <c r="E267" i="6"/>
  <c r="E268" i="6"/>
  <c r="E269" i="6"/>
  <c r="K269" i="6" s="1"/>
  <c r="E266" i="6"/>
  <c r="K266" i="6" s="1"/>
  <c r="D267" i="6"/>
  <c r="D268" i="6"/>
  <c r="D269" i="6"/>
  <c r="D266" i="6"/>
  <c r="C267" i="6"/>
  <c r="C268" i="6"/>
  <c r="C269" i="6"/>
  <c r="C266" i="6"/>
  <c r="B267" i="6"/>
  <c r="B268" i="6"/>
  <c r="B269" i="6"/>
  <c r="B266" i="6"/>
  <c r="B303" i="6"/>
  <c r="B293" i="6"/>
  <c r="B280" i="6"/>
  <c r="B276" i="6"/>
  <c r="B271" i="6"/>
  <c r="B265" i="6"/>
  <c r="I260" i="6"/>
  <c r="I261" i="6"/>
  <c r="I262" i="6"/>
  <c r="I263" i="6"/>
  <c r="I259" i="6"/>
  <c r="G260" i="6"/>
  <c r="G261" i="6"/>
  <c r="G262" i="6"/>
  <c r="G263" i="6"/>
  <c r="G259" i="6"/>
  <c r="E260" i="6"/>
  <c r="K260" i="6" s="1"/>
  <c r="E261" i="6"/>
  <c r="K261" i="6" s="1"/>
  <c r="E262" i="6"/>
  <c r="K262" i="6" s="1"/>
  <c r="E263" i="6"/>
  <c r="K263" i="6" s="1"/>
  <c r="E259" i="6"/>
  <c r="K259" i="6" s="1"/>
  <c r="D260" i="6"/>
  <c r="D261" i="6"/>
  <c r="D262" i="6"/>
  <c r="D263" i="6"/>
  <c r="D259" i="6"/>
  <c r="C263" i="6"/>
  <c r="C260" i="6"/>
  <c r="C261" i="6"/>
  <c r="C262" i="6"/>
  <c r="C259" i="6"/>
  <c r="B260" i="6"/>
  <c r="B261" i="6"/>
  <c r="B262" i="6"/>
  <c r="B263" i="6"/>
  <c r="B259" i="6"/>
  <c r="B258" i="6"/>
  <c r="I254" i="6"/>
  <c r="I255" i="6"/>
  <c r="I256" i="6"/>
  <c r="I253" i="6"/>
  <c r="E254" i="6"/>
  <c r="K254" i="6" s="1"/>
  <c r="E255" i="6"/>
  <c r="K255" i="6" s="1"/>
  <c r="E256" i="6"/>
  <c r="K256" i="6" s="1"/>
  <c r="E253" i="6"/>
  <c r="K253" i="6" s="1"/>
  <c r="D254" i="6"/>
  <c r="G254" i="6" s="1"/>
  <c r="D255" i="6"/>
  <c r="G255" i="6" s="1"/>
  <c r="D256" i="6"/>
  <c r="G256" i="6" s="1"/>
  <c r="D253" i="6"/>
  <c r="G253" i="6" s="1"/>
  <c r="C254" i="6"/>
  <c r="C255" i="6"/>
  <c r="C256" i="6"/>
  <c r="C253" i="6"/>
  <c r="B254" i="6"/>
  <c r="B255" i="6"/>
  <c r="B256" i="6"/>
  <c r="B253" i="6"/>
  <c r="B252" i="6"/>
  <c r="I250" i="6"/>
  <c r="I249" i="6"/>
  <c r="G250" i="6"/>
  <c r="G249" i="6"/>
  <c r="E250" i="6"/>
  <c r="K250" i="6" s="1"/>
  <c r="E249" i="6"/>
  <c r="K249" i="6" s="1"/>
  <c r="D250" i="6"/>
  <c r="D249" i="6"/>
  <c r="C250" i="6"/>
  <c r="C249" i="6"/>
  <c r="B250" i="6"/>
  <c r="B249" i="6"/>
  <c r="B248" i="6"/>
  <c r="I234" i="6"/>
  <c r="I235" i="6"/>
  <c r="I236" i="6"/>
  <c r="I237" i="6"/>
  <c r="I238" i="6"/>
  <c r="I239" i="6"/>
  <c r="I240" i="6"/>
  <c r="I241" i="6"/>
  <c r="I242" i="6"/>
  <c r="I243" i="6"/>
  <c r="I244" i="6"/>
  <c r="I245" i="6"/>
  <c r="I246" i="6"/>
  <c r="I233" i="6"/>
  <c r="G234" i="6"/>
  <c r="G235" i="6"/>
  <c r="G236" i="6"/>
  <c r="G237" i="6"/>
  <c r="G238" i="6"/>
  <c r="G239" i="6"/>
  <c r="G240" i="6"/>
  <c r="G241" i="6"/>
  <c r="G242" i="6"/>
  <c r="G243" i="6"/>
  <c r="G244" i="6"/>
  <c r="G245" i="6"/>
  <c r="G246" i="6"/>
  <c r="G233" i="6"/>
  <c r="E234" i="6"/>
  <c r="K234" i="6" s="1"/>
  <c r="E235" i="6"/>
  <c r="K235" i="6" s="1"/>
  <c r="E236" i="6"/>
  <c r="K236" i="6" s="1"/>
  <c r="E237" i="6"/>
  <c r="K237" i="6" s="1"/>
  <c r="E238" i="6"/>
  <c r="K238" i="6" s="1"/>
  <c r="E239" i="6"/>
  <c r="E240" i="6"/>
  <c r="K240" i="6" s="1"/>
  <c r="E241" i="6"/>
  <c r="K241" i="6" s="1"/>
  <c r="E242" i="6"/>
  <c r="K242" i="6" s="1"/>
  <c r="E243" i="6"/>
  <c r="K243" i="6" s="1"/>
  <c r="E244" i="6"/>
  <c r="K244" i="6" s="1"/>
  <c r="E245" i="6"/>
  <c r="K245" i="6" s="1"/>
  <c r="E246" i="6"/>
  <c r="K246" i="6" s="1"/>
  <c r="E233" i="6"/>
  <c r="D234" i="6"/>
  <c r="D235" i="6"/>
  <c r="D236" i="6"/>
  <c r="D237" i="6"/>
  <c r="D238" i="6"/>
  <c r="D239" i="6"/>
  <c r="D240" i="6"/>
  <c r="D241" i="6"/>
  <c r="D242" i="6"/>
  <c r="D243" i="6"/>
  <c r="D244" i="6"/>
  <c r="D245" i="6"/>
  <c r="D246" i="6"/>
  <c r="D233" i="6"/>
  <c r="C234" i="6"/>
  <c r="C235" i="6"/>
  <c r="C236" i="6"/>
  <c r="C237" i="6"/>
  <c r="C238" i="6"/>
  <c r="C239" i="6"/>
  <c r="C240" i="6"/>
  <c r="C241" i="6"/>
  <c r="C242" i="6"/>
  <c r="C243" i="6"/>
  <c r="C244" i="6"/>
  <c r="C245" i="6"/>
  <c r="C246" i="6"/>
  <c r="C233" i="6"/>
  <c r="B234" i="6"/>
  <c r="B235" i="6"/>
  <c r="B236" i="6"/>
  <c r="B237" i="6"/>
  <c r="B238" i="6"/>
  <c r="B239" i="6"/>
  <c r="B240" i="6"/>
  <c r="B241" i="6"/>
  <c r="B242" i="6"/>
  <c r="B243" i="6"/>
  <c r="B244" i="6"/>
  <c r="B245" i="6"/>
  <c r="B246" i="6"/>
  <c r="B233" i="6"/>
  <c r="B232" i="6"/>
  <c r="I226" i="6"/>
  <c r="I227" i="6"/>
  <c r="I228" i="6"/>
  <c r="I229" i="6"/>
  <c r="I230" i="6"/>
  <c r="I225" i="6"/>
  <c r="G226" i="6"/>
  <c r="G227" i="6"/>
  <c r="G228" i="6"/>
  <c r="G229" i="6"/>
  <c r="G230" i="6"/>
  <c r="G225" i="6"/>
  <c r="E226" i="6"/>
  <c r="K226" i="6" s="1"/>
  <c r="E227" i="6"/>
  <c r="K227" i="6" s="1"/>
  <c r="E228" i="6"/>
  <c r="K228" i="6" s="1"/>
  <c r="E229" i="6"/>
  <c r="K229" i="6" s="1"/>
  <c r="E230" i="6"/>
  <c r="K230" i="6" s="1"/>
  <c r="E225" i="6"/>
  <c r="K225" i="6" s="1"/>
  <c r="D226" i="6"/>
  <c r="D227" i="6"/>
  <c r="D228" i="6"/>
  <c r="D229" i="6"/>
  <c r="D230" i="6"/>
  <c r="D225" i="6"/>
  <c r="C226" i="6"/>
  <c r="C227" i="6"/>
  <c r="C228" i="6"/>
  <c r="C229" i="6"/>
  <c r="C230" i="6"/>
  <c r="C225" i="6"/>
  <c r="B226" i="6"/>
  <c r="B227" i="6"/>
  <c r="B228" i="6"/>
  <c r="B229" i="6"/>
  <c r="B230" i="6"/>
  <c r="B225" i="6"/>
  <c r="B224" i="6"/>
  <c r="I221" i="6"/>
  <c r="I222" i="6"/>
  <c r="I220" i="6"/>
  <c r="G221" i="6"/>
  <c r="G222" i="6"/>
  <c r="G220" i="6"/>
  <c r="E221" i="6"/>
  <c r="K221" i="6" s="1"/>
  <c r="E222" i="6"/>
  <c r="E220" i="6"/>
  <c r="K220" i="6" s="1"/>
  <c r="D221" i="6"/>
  <c r="D222" i="6"/>
  <c r="D220" i="6"/>
  <c r="C221" i="6"/>
  <c r="C222" i="6"/>
  <c r="C220" i="6"/>
  <c r="B221" i="6"/>
  <c r="B222" i="6"/>
  <c r="B220" i="6"/>
  <c r="B219" i="6"/>
  <c r="I217" i="6"/>
  <c r="G217" i="6"/>
  <c r="E217" i="6"/>
  <c r="K217" i="6" s="1"/>
  <c r="K216" i="6" s="1"/>
  <c r="D217" i="6"/>
  <c r="C217" i="6"/>
  <c r="B217" i="6"/>
  <c r="B216" i="6"/>
  <c r="I210" i="6"/>
  <c r="I211" i="6"/>
  <c r="I212" i="6"/>
  <c r="I213" i="6"/>
  <c r="I214" i="6"/>
  <c r="I209" i="6"/>
  <c r="G210" i="6"/>
  <c r="G211" i="6"/>
  <c r="G212" i="6"/>
  <c r="G213" i="6"/>
  <c r="G214" i="6"/>
  <c r="G209" i="6"/>
  <c r="E210" i="6"/>
  <c r="K210" i="6" s="1"/>
  <c r="E211" i="6"/>
  <c r="K211" i="6" s="1"/>
  <c r="E212" i="6"/>
  <c r="K212" i="6" s="1"/>
  <c r="E213" i="6"/>
  <c r="K213" i="6" s="1"/>
  <c r="E214" i="6"/>
  <c r="K214" i="6" s="1"/>
  <c r="E209" i="6"/>
  <c r="K209" i="6" s="1"/>
  <c r="D213" i="6"/>
  <c r="D214" i="6"/>
  <c r="C213" i="6"/>
  <c r="C214" i="6"/>
  <c r="B213" i="6"/>
  <c r="B214" i="6"/>
  <c r="D210" i="6"/>
  <c r="D211" i="6"/>
  <c r="D212" i="6"/>
  <c r="D209" i="6"/>
  <c r="C210" i="6"/>
  <c r="C211" i="6"/>
  <c r="C212" i="6"/>
  <c r="C209" i="6"/>
  <c r="B210" i="6"/>
  <c r="B211" i="6"/>
  <c r="B212" i="6"/>
  <c r="B209" i="6"/>
  <c r="B208" i="6"/>
  <c r="L205" i="6"/>
  <c r="K205" i="6"/>
  <c r="I206" i="6"/>
  <c r="I200" i="6"/>
  <c r="I201" i="6"/>
  <c r="I202" i="6"/>
  <c r="I203" i="6"/>
  <c r="I199" i="6"/>
  <c r="G200" i="6"/>
  <c r="G201" i="6"/>
  <c r="G202" i="6"/>
  <c r="G203" i="6"/>
  <c r="G199" i="6"/>
  <c r="G206" i="6"/>
  <c r="E206" i="6"/>
  <c r="D206" i="6"/>
  <c r="C206" i="6"/>
  <c r="B206" i="6"/>
  <c r="B205" i="6"/>
  <c r="E200" i="6"/>
  <c r="K200" i="6" s="1"/>
  <c r="E201" i="6"/>
  <c r="K201" i="6" s="1"/>
  <c r="E202" i="6"/>
  <c r="K202" i="6" s="1"/>
  <c r="E203" i="6"/>
  <c r="K203" i="6" s="1"/>
  <c r="E199" i="6"/>
  <c r="K199" i="6" s="1"/>
  <c r="D203" i="6"/>
  <c r="D200" i="6"/>
  <c r="D201" i="6"/>
  <c r="D202" i="6"/>
  <c r="D199" i="6"/>
  <c r="C200" i="6"/>
  <c r="C201" i="6"/>
  <c r="C202" i="6"/>
  <c r="C203" i="6"/>
  <c r="C199" i="6"/>
  <c r="B200" i="6"/>
  <c r="B201" i="6"/>
  <c r="B202" i="6"/>
  <c r="B203" i="6"/>
  <c r="B199" i="6"/>
  <c r="B198" i="6"/>
  <c r="I196" i="6"/>
  <c r="G196" i="6"/>
  <c r="E196" i="6"/>
  <c r="K196" i="6" s="1"/>
  <c r="K195" i="6" s="1"/>
  <c r="D196" i="6"/>
  <c r="C196" i="6"/>
  <c r="B196" i="6"/>
  <c r="B195" i="6"/>
  <c r="I192" i="6"/>
  <c r="I193" i="6"/>
  <c r="I191" i="6"/>
  <c r="G192" i="6"/>
  <c r="J192" i="6" s="1"/>
  <c r="G193" i="6"/>
  <c r="J193" i="6" s="1"/>
  <c r="G191" i="6"/>
  <c r="J191" i="6" s="1"/>
  <c r="E192" i="6"/>
  <c r="E193" i="6"/>
  <c r="E191" i="6"/>
  <c r="K191" i="6" s="1"/>
  <c r="D192" i="6"/>
  <c r="D193" i="6"/>
  <c r="D191" i="6"/>
  <c r="C192" i="6"/>
  <c r="C193" i="6"/>
  <c r="C191" i="6"/>
  <c r="B192" i="6"/>
  <c r="B193" i="6"/>
  <c r="B191" i="6"/>
  <c r="B190" i="6"/>
  <c r="B189" i="6"/>
  <c r="I187" i="6"/>
  <c r="G187" i="6"/>
  <c r="E187" i="6"/>
  <c r="D187" i="6"/>
  <c r="C187" i="6"/>
  <c r="B187" i="6"/>
  <c r="B186" i="6"/>
  <c r="I184" i="6"/>
  <c r="G184" i="6"/>
  <c r="E184" i="6"/>
  <c r="D184" i="6"/>
  <c r="C184" i="6"/>
  <c r="B184" i="6"/>
  <c r="B183" i="6"/>
  <c r="I174" i="6"/>
  <c r="I175" i="6"/>
  <c r="I176" i="6"/>
  <c r="I177" i="6"/>
  <c r="I178" i="6"/>
  <c r="I179" i="6"/>
  <c r="I180" i="6"/>
  <c r="I181" i="6"/>
  <c r="I173" i="6"/>
  <c r="G174" i="6"/>
  <c r="G175" i="6"/>
  <c r="G176" i="6"/>
  <c r="G177" i="6"/>
  <c r="G178" i="6"/>
  <c r="G179" i="6"/>
  <c r="G180" i="6"/>
  <c r="G181" i="6"/>
  <c r="G173" i="6"/>
  <c r="E174" i="6"/>
  <c r="K174" i="6" s="1"/>
  <c r="E175" i="6"/>
  <c r="K175" i="6" s="1"/>
  <c r="E176" i="6"/>
  <c r="E177" i="6"/>
  <c r="K177" i="6" s="1"/>
  <c r="E178" i="6"/>
  <c r="K178" i="6" s="1"/>
  <c r="E179" i="6"/>
  <c r="K179" i="6" s="1"/>
  <c r="E180" i="6"/>
  <c r="K180" i="6" s="1"/>
  <c r="E181" i="6"/>
  <c r="K181" i="6" s="1"/>
  <c r="E173" i="6"/>
  <c r="D174" i="6"/>
  <c r="D175" i="6"/>
  <c r="D176" i="6"/>
  <c r="D177" i="6"/>
  <c r="D178" i="6"/>
  <c r="D179" i="6"/>
  <c r="D180" i="6"/>
  <c r="D181" i="6"/>
  <c r="D173" i="6"/>
  <c r="C181" i="6"/>
  <c r="C174" i="6"/>
  <c r="C175" i="6"/>
  <c r="C176" i="6"/>
  <c r="C177" i="6"/>
  <c r="C178" i="6"/>
  <c r="C179" i="6"/>
  <c r="C180" i="6"/>
  <c r="C173" i="6"/>
  <c r="B181" i="6"/>
  <c r="B174" i="6"/>
  <c r="B175" i="6"/>
  <c r="B176" i="6"/>
  <c r="B177" i="6"/>
  <c r="B178" i="6"/>
  <c r="B179" i="6"/>
  <c r="B180" i="6"/>
  <c r="B173" i="6"/>
  <c r="B172" i="6"/>
  <c r="I170" i="6"/>
  <c r="G170" i="6"/>
  <c r="E170" i="6"/>
  <c r="D170" i="6"/>
  <c r="C170" i="6"/>
  <c r="B170" i="6"/>
  <c r="B169" i="6"/>
  <c r="I163" i="6"/>
  <c r="I164" i="6"/>
  <c r="I165" i="6"/>
  <c r="I166" i="6"/>
  <c r="I167" i="6"/>
  <c r="I162" i="6"/>
  <c r="G163" i="6"/>
  <c r="G164" i="6"/>
  <c r="G165" i="6"/>
  <c r="G166" i="6"/>
  <c r="G167" i="6"/>
  <c r="G162" i="6"/>
  <c r="E163" i="6"/>
  <c r="K163" i="6" s="1"/>
  <c r="E164" i="6"/>
  <c r="K164" i="6" s="1"/>
  <c r="E165" i="6"/>
  <c r="K165" i="6" s="1"/>
  <c r="E166" i="6"/>
  <c r="E167" i="6"/>
  <c r="E162" i="6"/>
  <c r="K162" i="6" s="1"/>
  <c r="D163" i="6"/>
  <c r="D164" i="6"/>
  <c r="D165" i="6"/>
  <c r="D166" i="6"/>
  <c r="D167" i="6"/>
  <c r="D162" i="6"/>
  <c r="C163" i="6"/>
  <c r="C164" i="6"/>
  <c r="C165" i="6"/>
  <c r="C166" i="6"/>
  <c r="C167" i="6"/>
  <c r="C162" i="6"/>
  <c r="B163" i="6"/>
  <c r="B164" i="6"/>
  <c r="B165" i="6"/>
  <c r="B166" i="6"/>
  <c r="B167" i="6"/>
  <c r="B162" i="6"/>
  <c r="B161" i="6"/>
  <c r="I157" i="6"/>
  <c r="I158" i="6"/>
  <c r="I159" i="6"/>
  <c r="I156" i="6"/>
  <c r="G157" i="6"/>
  <c r="G158" i="6"/>
  <c r="G159" i="6"/>
  <c r="G156" i="6"/>
  <c r="E157" i="6"/>
  <c r="K157" i="6" s="1"/>
  <c r="E158" i="6"/>
  <c r="K158" i="6" s="1"/>
  <c r="E159" i="6"/>
  <c r="E156" i="6"/>
  <c r="K156" i="6" s="1"/>
  <c r="D157" i="6"/>
  <c r="D158" i="6"/>
  <c r="D159" i="6"/>
  <c r="D156" i="6"/>
  <c r="C157" i="6"/>
  <c r="C158" i="6"/>
  <c r="C159" i="6"/>
  <c r="C156" i="6"/>
  <c r="B157" i="6"/>
  <c r="B158" i="6"/>
  <c r="B159" i="6"/>
  <c r="B156" i="6"/>
  <c r="B155" i="6"/>
  <c r="I153" i="6"/>
  <c r="I152" i="6"/>
  <c r="G153" i="6"/>
  <c r="G152" i="6"/>
  <c r="E153" i="6"/>
  <c r="K153" i="6" s="1"/>
  <c r="E152" i="6"/>
  <c r="K152" i="6" s="1"/>
  <c r="D153" i="6"/>
  <c r="D152" i="6"/>
  <c r="C153" i="6"/>
  <c r="C152" i="6"/>
  <c r="B153" i="6"/>
  <c r="B152" i="6"/>
  <c r="B151" i="6"/>
  <c r="I145" i="6"/>
  <c r="I146" i="6"/>
  <c r="I147" i="6"/>
  <c r="I148" i="6"/>
  <c r="I149" i="6"/>
  <c r="I144" i="6"/>
  <c r="G145" i="6"/>
  <c r="G146" i="6"/>
  <c r="G147" i="6"/>
  <c r="G148" i="6"/>
  <c r="G149" i="6"/>
  <c r="G144" i="6"/>
  <c r="E145" i="6"/>
  <c r="K145" i="6" s="1"/>
  <c r="E146" i="6"/>
  <c r="E147" i="6"/>
  <c r="E148" i="6"/>
  <c r="K148" i="6" s="1"/>
  <c r="E149" i="6"/>
  <c r="E144" i="6"/>
  <c r="K144" i="6" s="1"/>
  <c r="D145" i="6"/>
  <c r="D146" i="6"/>
  <c r="D147" i="6"/>
  <c r="D148" i="6"/>
  <c r="D149" i="6"/>
  <c r="D144" i="6"/>
  <c r="C145" i="6"/>
  <c r="C146" i="6"/>
  <c r="C147" i="6"/>
  <c r="C148" i="6"/>
  <c r="C149" i="6"/>
  <c r="C144" i="6"/>
  <c r="B145" i="6"/>
  <c r="B146" i="6"/>
  <c r="B147" i="6"/>
  <c r="B148" i="6"/>
  <c r="B149" i="6"/>
  <c r="B144" i="6"/>
  <c r="B143" i="6"/>
  <c r="I130" i="6"/>
  <c r="I131" i="6"/>
  <c r="I132" i="6"/>
  <c r="I133" i="6"/>
  <c r="I134" i="6"/>
  <c r="I135" i="6"/>
  <c r="I136" i="6"/>
  <c r="I137" i="6"/>
  <c r="I138" i="6"/>
  <c r="I139" i="6"/>
  <c r="I140" i="6"/>
  <c r="I141" i="6"/>
  <c r="I129" i="6"/>
  <c r="G130" i="6"/>
  <c r="G131" i="6"/>
  <c r="G132" i="6"/>
  <c r="G133" i="6"/>
  <c r="G134" i="6"/>
  <c r="G135" i="6"/>
  <c r="G136" i="6"/>
  <c r="G137" i="6"/>
  <c r="G138" i="6"/>
  <c r="G139" i="6"/>
  <c r="G140" i="6"/>
  <c r="G141" i="6"/>
  <c r="G129" i="6"/>
  <c r="E130" i="6"/>
  <c r="K130" i="6" s="1"/>
  <c r="E131" i="6"/>
  <c r="K131" i="6" s="1"/>
  <c r="E132" i="6"/>
  <c r="K132" i="6" s="1"/>
  <c r="E133" i="6"/>
  <c r="K133" i="6" s="1"/>
  <c r="E134" i="6"/>
  <c r="K134" i="6" s="1"/>
  <c r="E135" i="6"/>
  <c r="K135" i="6" s="1"/>
  <c r="E136" i="6"/>
  <c r="K136" i="6" s="1"/>
  <c r="E137" i="6"/>
  <c r="K137" i="6" s="1"/>
  <c r="E138" i="6"/>
  <c r="K138" i="6" s="1"/>
  <c r="E139" i="6"/>
  <c r="E140" i="6"/>
  <c r="E141" i="6"/>
  <c r="E129" i="6"/>
  <c r="K129" i="6" s="1"/>
  <c r="D130" i="6"/>
  <c r="D131" i="6"/>
  <c r="D132" i="6"/>
  <c r="D133" i="6"/>
  <c r="D134" i="6"/>
  <c r="D135" i="6"/>
  <c r="D136" i="6"/>
  <c r="D137" i="6"/>
  <c r="D138" i="6"/>
  <c r="D139" i="6"/>
  <c r="D140" i="6"/>
  <c r="D141" i="6"/>
  <c r="D129" i="6"/>
  <c r="C130" i="6"/>
  <c r="C131" i="6"/>
  <c r="C132" i="6"/>
  <c r="C133" i="6"/>
  <c r="C134" i="6"/>
  <c r="C135" i="6"/>
  <c r="C136" i="6"/>
  <c r="C137" i="6"/>
  <c r="C138" i="6"/>
  <c r="C139" i="6"/>
  <c r="C140" i="6"/>
  <c r="C141" i="6"/>
  <c r="C129" i="6"/>
  <c r="B130" i="6"/>
  <c r="B131" i="6"/>
  <c r="B132" i="6"/>
  <c r="B133" i="6"/>
  <c r="B134" i="6"/>
  <c r="B135" i="6"/>
  <c r="B136" i="6"/>
  <c r="B137" i="6"/>
  <c r="B138" i="6"/>
  <c r="B139" i="6"/>
  <c r="B140" i="6"/>
  <c r="B141" i="6"/>
  <c r="B129" i="6"/>
  <c r="B128" i="6"/>
  <c r="I126" i="6"/>
  <c r="G126" i="6"/>
  <c r="E126" i="6"/>
  <c r="K126" i="6" s="1"/>
  <c r="K125" i="6" s="1"/>
  <c r="D126" i="6"/>
  <c r="C126" i="6"/>
  <c r="B126" i="6"/>
  <c r="B118" i="6"/>
  <c r="B125" i="6"/>
  <c r="I120" i="6"/>
  <c r="I121" i="6"/>
  <c r="I122" i="6"/>
  <c r="I123" i="6"/>
  <c r="I119" i="6"/>
  <c r="G120" i="6"/>
  <c r="G121" i="6"/>
  <c r="G122" i="6"/>
  <c r="G123" i="6"/>
  <c r="G119" i="6"/>
  <c r="E120" i="6"/>
  <c r="K120" i="6" s="1"/>
  <c r="E121" i="6"/>
  <c r="K121" i="6" s="1"/>
  <c r="E122" i="6"/>
  <c r="K122" i="6" s="1"/>
  <c r="E123" i="6"/>
  <c r="K123" i="6" s="1"/>
  <c r="E119" i="6"/>
  <c r="K119" i="6" s="1"/>
  <c r="D120" i="6"/>
  <c r="D121" i="6"/>
  <c r="D122" i="6"/>
  <c r="D123" i="6"/>
  <c r="D119" i="6"/>
  <c r="C120" i="6"/>
  <c r="C121" i="6"/>
  <c r="C122" i="6"/>
  <c r="C123" i="6"/>
  <c r="C119" i="6"/>
  <c r="B120" i="6"/>
  <c r="B121" i="6"/>
  <c r="B122" i="6"/>
  <c r="B123" i="6"/>
  <c r="B119" i="6"/>
  <c r="I116" i="6"/>
  <c r="G116" i="6"/>
  <c r="E116" i="6"/>
  <c r="K116" i="6" s="1"/>
  <c r="K115" i="6" s="1"/>
  <c r="D116" i="6"/>
  <c r="C116" i="6"/>
  <c r="B116" i="6"/>
  <c r="B115" i="6"/>
  <c r="I107" i="6"/>
  <c r="I108" i="6"/>
  <c r="I109" i="6"/>
  <c r="I110" i="6"/>
  <c r="I111" i="6"/>
  <c r="I112" i="6"/>
  <c r="I113" i="6"/>
  <c r="I106" i="6"/>
  <c r="G107" i="6"/>
  <c r="G108" i="6"/>
  <c r="G109" i="6"/>
  <c r="G110" i="6"/>
  <c r="G111" i="6"/>
  <c r="G112" i="6"/>
  <c r="G113" i="6"/>
  <c r="G106" i="6"/>
  <c r="E107" i="6"/>
  <c r="E108" i="6"/>
  <c r="K108" i="6" s="1"/>
  <c r="E109" i="6"/>
  <c r="K109" i="6" s="1"/>
  <c r="E110" i="6"/>
  <c r="K110" i="6" s="1"/>
  <c r="E111" i="6"/>
  <c r="K111" i="6" s="1"/>
  <c r="E112" i="6"/>
  <c r="K112" i="6" s="1"/>
  <c r="E113" i="6"/>
  <c r="K113" i="6" s="1"/>
  <c r="E106" i="6"/>
  <c r="K106" i="6" s="1"/>
  <c r="D107" i="6"/>
  <c r="D108" i="6"/>
  <c r="D109" i="6"/>
  <c r="D110" i="6"/>
  <c r="D111" i="6"/>
  <c r="D112" i="6"/>
  <c r="D113" i="6"/>
  <c r="D106" i="6"/>
  <c r="C107" i="6"/>
  <c r="C108" i="6"/>
  <c r="C109" i="6"/>
  <c r="C110" i="6"/>
  <c r="C111" i="6"/>
  <c r="C112" i="6"/>
  <c r="C113" i="6"/>
  <c r="C106" i="6"/>
  <c r="B107" i="6"/>
  <c r="B108" i="6"/>
  <c r="B109" i="6"/>
  <c r="B110" i="6"/>
  <c r="B111" i="6"/>
  <c r="B112" i="6"/>
  <c r="B113" i="6"/>
  <c r="B106" i="6"/>
  <c r="B105" i="6"/>
  <c r="B104" i="6"/>
  <c r="I91" i="6"/>
  <c r="I92" i="6"/>
  <c r="I93" i="6"/>
  <c r="I94" i="6"/>
  <c r="I95" i="6"/>
  <c r="I96" i="6"/>
  <c r="I97" i="6"/>
  <c r="I98" i="6"/>
  <c r="I99" i="6"/>
  <c r="I100" i="6"/>
  <c r="I101" i="6"/>
  <c r="I102" i="6"/>
  <c r="I90" i="6"/>
  <c r="G91" i="6"/>
  <c r="G92" i="6"/>
  <c r="G93" i="6"/>
  <c r="G94" i="6"/>
  <c r="G95" i="6"/>
  <c r="G96" i="6"/>
  <c r="G97" i="6"/>
  <c r="G98" i="6"/>
  <c r="G99" i="6"/>
  <c r="G100" i="6"/>
  <c r="G101" i="6"/>
  <c r="G102" i="6"/>
  <c r="G90" i="6"/>
  <c r="E91" i="6"/>
  <c r="K91" i="6" s="1"/>
  <c r="E92" i="6"/>
  <c r="K92" i="6" s="1"/>
  <c r="E93" i="6"/>
  <c r="K93" i="6" s="1"/>
  <c r="E94" i="6"/>
  <c r="K94" i="6" s="1"/>
  <c r="E95" i="6"/>
  <c r="K95" i="6" s="1"/>
  <c r="E96" i="6"/>
  <c r="K96" i="6" s="1"/>
  <c r="E97" i="6"/>
  <c r="K97" i="6" s="1"/>
  <c r="E98" i="6"/>
  <c r="E99" i="6"/>
  <c r="E100" i="6"/>
  <c r="E101" i="6"/>
  <c r="E102" i="6"/>
  <c r="K102" i="6" s="1"/>
  <c r="E90" i="6"/>
  <c r="K90" i="6" s="1"/>
  <c r="D102" i="6"/>
  <c r="D91" i="6"/>
  <c r="D92" i="6"/>
  <c r="D93" i="6"/>
  <c r="D94" i="6"/>
  <c r="D95" i="6"/>
  <c r="D96" i="6"/>
  <c r="D97" i="6"/>
  <c r="D98" i="6"/>
  <c r="D99" i="6"/>
  <c r="D100" i="6"/>
  <c r="D101" i="6"/>
  <c r="D90" i="6"/>
  <c r="C91" i="6"/>
  <c r="C92" i="6"/>
  <c r="C93" i="6"/>
  <c r="C94" i="6"/>
  <c r="C95" i="6"/>
  <c r="C96" i="6"/>
  <c r="C97" i="6"/>
  <c r="C98" i="6"/>
  <c r="C99" i="6"/>
  <c r="C100" i="6"/>
  <c r="C101" i="6"/>
  <c r="C102" i="6"/>
  <c r="C90" i="6"/>
  <c r="B102" i="6"/>
  <c r="B91" i="6"/>
  <c r="B92" i="6"/>
  <c r="B93" i="6"/>
  <c r="B94" i="6"/>
  <c r="B95" i="6"/>
  <c r="B96" i="6"/>
  <c r="B97" i="6"/>
  <c r="B98" i="6"/>
  <c r="B99" i="6"/>
  <c r="B100" i="6"/>
  <c r="B101" i="6"/>
  <c r="B90" i="6"/>
  <c r="B89" i="6"/>
  <c r="I85" i="6"/>
  <c r="I86" i="6"/>
  <c r="I87" i="6"/>
  <c r="I84" i="6"/>
  <c r="G85" i="6"/>
  <c r="G86" i="6"/>
  <c r="G87" i="6"/>
  <c r="G84" i="6"/>
  <c r="E85" i="6"/>
  <c r="E86" i="6"/>
  <c r="K86" i="6" s="1"/>
  <c r="E87" i="6"/>
  <c r="E84" i="6"/>
  <c r="D87" i="6"/>
  <c r="D85" i="6"/>
  <c r="D86" i="6"/>
  <c r="D84" i="6"/>
  <c r="C85" i="6"/>
  <c r="C86" i="6"/>
  <c r="C87" i="6"/>
  <c r="C84" i="6"/>
  <c r="B85" i="6"/>
  <c r="B86" i="6"/>
  <c r="B87" i="6"/>
  <c r="B84" i="6"/>
  <c r="B83" i="6"/>
  <c r="I81" i="6"/>
  <c r="I80" i="6"/>
  <c r="G81" i="6"/>
  <c r="G80" i="6"/>
  <c r="E81" i="6"/>
  <c r="K81" i="6" s="1"/>
  <c r="E80" i="6"/>
  <c r="K80" i="6" s="1"/>
  <c r="D81" i="6"/>
  <c r="D80" i="6"/>
  <c r="C81" i="6"/>
  <c r="C80" i="6"/>
  <c r="B81" i="6"/>
  <c r="B80" i="6"/>
  <c r="B79" i="6"/>
  <c r="I76" i="6"/>
  <c r="I77" i="6"/>
  <c r="I75" i="6"/>
  <c r="G76" i="6"/>
  <c r="G77" i="6"/>
  <c r="G75" i="6"/>
  <c r="E76" i="6"/>
  <c r="K76" i="6" s="1"/>
  <c r="E77" i="6"/>
  <c r="K77" i="6" s="1"/>
  <c r="E75" i="6"/>
  <c r="K75" i="6" s="1"/>
  <c r="D76" i="6"/>
  <c r="D77" i="6"/>
  <c r="D75" i="6"/>
  <c r="C77" i="6"/>
  <c r="C76" i="6"/>
  <c r="C75" i="6"/>
  <c r="B76" i="6"/>
  <c r="B77" i="6"/>
  <c r="B75" i="6"/>
  <c r="B74" i="6"/>
  <c r="I69" i="6"/>
  <c r="I70" i="6"/>
  <c r="I71" i="6"/>
  <c r="I72" i="6"/>
  <c r="I68" i="6"/>
  <c r="G69" i="6"/>
  <c r="G70" i="6"/>
  <c r="G71" i="6"/>
  <c r="G72" i="6"/>
  <c r="G68" i="6"/>
  <c r="E69" i="6"/>
  <c r="K69" i="6" s="1"/>
  <c r="E70" i="6"/>
  <c r="K70" i="6" s="1"/>
  <c r="E71" i="6"/>
  <c r="K71" i="6" s="1"/>
  <c r="E72" i="6"/>
  <c r="K72" i="6" s="1"/>
  <c r="E68" i="6"/>
  <c r="K68" i="6" s="1"/>
  <c r="D69" i="6"/>
  <c r="D70" i="6"/>
  <c r="D71" i="6"/>
  <c r="D72" i="6"/>
  <c r="D68" i="6"/>
  <c r="C69" i="6"/>
  <c r="C70" i="6"/>
  <c r="C71" i="6"/>
  <c r="C72" i="6"/>
  <c r="C68" i="6"/>
  <c r="B69" i="6"/>
  <c r="B70" i="6"/>
  <c r="B71" i="6"/>
  <c r="B72" i="6"/>
  <c r="B68" i="6"/>
  <c r="B67" i="6"/>
  <c r="I63" i="6"/>
  <c r="I64" i="6"/>
  <c r="I65" i="6"/>
  <c r="I62" i="6"/>
  <c r="G63" i="6"/>
  <c r="G64" i="6"/>
  <c r="G65" i="6"/>
  <c r="G62" i="6"/>
  <c r="E63" i="6"/>
  <c r="E64" i="6"/>
  <c r="K64" i="6" s="1"/>
  <c r="E65" i="6"/>
  <c r="K65" i="6" s="1"/>
  <c r="E62" i="6"/>
  <c r="D63" i="6"/>
  <c r="D64" i="6"/>
  <c r="D65" i="6"/>
  <c r="D62" i="6"/>
  <c r="C63" i="6"/>
  <c r="C64" i="6"/>
  <c r="C65" i="6"/>
  <c r="C62" i="6"/>
  <c r="B63" i="6"/>
  <c r="B64" i="6"/>
  <c r="B65" i="6"/>
  <c r="B62" i="6"/>
  <c r="B61" i="6"/>
  <c r="I58" i="6"/>
  <c r="I59" i="6"/>
  <c r="I57" i="6"/>
  <c r="G58" i="6"/>
  <c r="G59" i="6"/>
  <c r="G57" i="6"/>
  <c r="E58" i="6"/>
  <c r="K58" i="6" s="1"/>
  <c r="E59" i="6"/>
  <c r="K59" i="6" s="1"/>
  <c r="E57" i="6"/>
  <c r="K57" i="6" s="1"/>
  <c r="D58" i="6"/>
  <c r="D59" i="6"/>
  <c r="D57" i="6"/>
  <c r="C58" i="6"/>
  <c r="C59" i="6"/>
  <c r="C57" i="6"/>
  <c r="B58" i="6"/>
  <c r="B59" i="6"/>
  <c r="B57" i="6"/>
  <c r="B56" i="6"/>
  <c r="I52" i="6"/>
  <c r="I53" i="6"/>
  <c r="I54" i="6"/>
  <c r="I51" i="6"/>
  <c r="G52" i="6"/>
  <c r="G53" i="6"/>
  <c r="G54" i="6"/>
  <c r="G51" i="6"/>
  <c r="E52" i="6"/>
  <c r="K52" i="6" s="1"/>
  <c r="E53" i="6"/>
  <c r="K53" i="6" s="1"/>
  <c r="E54" i="6"/>
  <c r="E51" i="6"/>
  <c r="D52" i="6"/>
  <c r="D53" i="6"/>
  <c r="D54" i="6"/>
  <c r="D51" i="6"/>
  <c r="C52" i="6"/>
  <c r="C53" i="6"/>
  <c r="C54" i="6"/>
  <c r="C51" i="6"/>
  <c r="B52" i="6"/>
  <c r="B53" i="6"/>
  <c r="B54" i="6"/>
  <c r="B51" i="6"/>
  <c r="B50" i="6"/>
  <c r="I43" i="6"/>
  <c r="I44" i="6"/>
  <c r="I45" i="6"/>
  <c r="I46" i="6"/>
  <c r="I47" i="6"/>
  <c r="I48" i="6"/>
  <c r="I42" i="6"/>
  <c r="G43" i="6"/>
  <c r="G44" i="6"/>
  <c r="G45" i="6"/>
  <c r="G46" i="6"/>
  <c r="G47" i="6"/>
  <c r="G48" i="6"/>
  <c r="G42" i="6"/>
  <c r="E43" i="6"/>
  <c r="E44" i="6"/>
  <c r="K44" i="6" s="1"/>
  <c r="E45" i="6"/>
  <c r="K45" i="6" s="1"/>
  <c r="E46" i="6"/>
  <c r="K46" i="6" s="1"/>
  <c r="E47" i="6"/>
  <c r="K47" i="6" s="1"/>
  <c r="E48" i="6"/>
  <c r="K48" i="6" s="1"/>
  <c r="E42" i="6"/>
  <c r="K42" i="6" s="1"/>
  <c r="D43" i="6"/>
  <c r="D44" i="6"/>
  <c r="D45" i="6"/>
  <c r="D46" i="6"/>
  <c r="D47" i="6"/>
  <c r="D48" i="6"/>
  <c r="D42" i="6"/>
  <c r="C43" i="6"/>
  <c r="C44" i="6"/>
  <c r="C45" i="6"/>
  <c r="C46" i="6"/>
  <c r="C47" i="6"/>
  <c r="C48" i="6"/>
  <c r="C42" i="6"/>
  <c r="B43" i="6"/>
  <c r="B44" i="6"/>
  <c r="B45" i="6"/>
  <c r="B46" i="6"/>
  <c r="B47" i="6"/>
  <c r="B48" i="6"/>
  <c r="B42" i="6"/>
  <c r="B41" i="6"/>
  <c r="I29" i="6"/>
  <c r="I30" i="6"/>
  <c r="I31" i="6"/>
  <c r="I32" i="6"/>
  <c r="I33" i="6"/>
  <c r="I34" i="6"/>
  <c r="I35" i="6"/>
  <c r="I36" i="6"/>
  <c r="I37" i="6"/>
  <c r="I38" i="6"/>
  <c r="I39" i="6"/>
  <c r="I28" i="6"/>
  <c r="I25" i="6"/>
  <c r="G25" i="6"/>
  <c r="G29" i="6"/>
  <c r="G30" i="6"/>
  <c r="G31" i="6"/>
  <c r="G32" i="6"/>
  <c r="G33" i="6"/>
  <c r="G34" i="6"/>
  <c r="G35" i="6"/>
  <c r="G36" i="6"/>
  <c r="G37" i="6"/>
  <c r="G38" i="6"/>
  <c r="G39" i="6"/>
  <c r="G28" i="6"/>
  <c r="E29" i="6"/>
  <c r="K29" i="6" s="1"/>
  <c r="E30" i="6"/>
  <c r="K30" i="6" s="1"/>
  <c r="E31" i="6"/>
  <c r="K31" i="6" s="1"/>
  <c r="E32" i="6"/>
  <c r="K32" i="6" s="1"/>
  <c r="E33" i="6"/>
  <c r="K33" i="6" s="1"/>
  <c r="E34" i="6"/>
  <c r="K34" i="6" s="1"/>
  <c r="E35" i="6"/>
  <c r="K35" i="6" s="1"/>
  <c r="E36" i="6"/>
  <c r="K36" i="6" s="1"/>
  <c r="E37" i="6"/>
  <c r="K37" i="6" s="1"/>
  <c r="E38" i="6"/>
  <c r="K38" i="6" s="1"/>
  <c r="E39" i="6"/>
  <c r="K39" i="6" s="1"/>
  <c r="E28" i="6"/>
  <c r="K28" i="6" s="1"/>
  <c r="D29" i="6"/>
  <c r="D30" i="6"/>
  <c r="D31" i="6"/>
  <c r="D32" i="6"/>
  <c r="D33" i="6"/>
  <c r="D34" i="6"/>
  <c r="D35" i="6"/>
  <c r="D36" i="6"/>
  <c r="D37" i="6"/>
  <c r="D38" i="6"/>
  <c r="D39" i="6"/>
  <c r="D28" i="6"/>
  <c r="C29" i="6"/>
  <c r="C30" i="6"/>
  <c r="C31" i="6"/>
  <c r="C32" i="6"/>
  <c r="C33" i="6"/>
  <c r="C34" i="6"/>
  <c r="C35" i="6"/>
  <c r="C36" i="6"/>
  <c r="C37" i="6"/>
  <c r="C38" i="6"/>
  <c r="C39" i="6"/>
  <c r="C28" i="6"/>
  <c r="B29" i="6"/>
  <c r="B30" i="6"/>
  <c r="B31" i="6"/>
  <c r="B32" i="6"/>
  <c r="B33" i="6"/>
  <c r="B34" i="6"/>
  <c r="B35" i="6"/>
  <c r="B36" i="6"/>
  <c r="B37" i="6"/>
  <c r="B38" i="6"/>
  <c r="B39" i="6"/>
  <c r="B28" i="6"/>
  <c r="B27" i="6"/>
  <c r="F22" i="6"/>
  <c r="E25" i="6"/>
  <c r="D25" i="6"/>
  <c r="C25" i="6"/>
  <c r="I18" i="6"/>
  <c r="I19" i="6"/>
  <c r="I20" i="6"/>
  <c r="I17" i="6"/>
  <c r="F301" i="6" l="1"/>
  <c r="F299" i="6" s="1"/>
  <c r="L294" i="6"/>
  <c r="J267" i="6"/>
  <c r="J284" i="6"/>
  <c r="J295" i="6"/>
  <c r="J287" i="6"/>
  <c r="F291" i="6"/>
  <c r="L281" i="6"/>
  <c r="L297" i="6"/>
  <c r="L296" i="6"/>
  <c r="J281" i="6"/>
  <c r="J273" i="6"/>
  <c r="J271" i="6" s="1"/>
  <c r="K287" i="6"/>
  <c r="F273" i="6"/>
  <c r="F271" i="6" s="1"/>
  <c r="F290" i="6"/>
  <c r="F277" i="6"/>
  <c r="F276" i="6" s="1"/>
  <c r="F289" i="6"/>
  <c r="J268" i="6"/>
  <c r="J274" i="6"/>
  <c r="J296" i="6"/>
  <c r="F287" i="6"/>
  <c r="L288" i="6"/>
  <c r="J278" i="6"/>
  <c r="L287" i="6"/>
  <c r="J290" i="6"/>
  <c r="F283" i="6"/>
  <c r="F282" i="6"/>
  <c r="J288" i="6"/>
  <c r="F297" i="6"/>
  <c r="K295" i="6"/>
  <c r="F296" i="6"/>
  <c r="L267" i="6"/>
  <c r="F288" i="6"/>
  <c r="J283" i="6"/>
  <c r="L291" i="6"/>
  <c r="J297" i="6"/>
  <c r="F266" i="6"/>
  <c r="K267" i="6"/>
  <c r="L290" i="6"/>
  <c r="L289" i="6"/>
  <c r="F285" i="6"/>
  <c r="F267" i="6"/>
  <c r="F284" i="6"/>
  <c r="J294" i="6"/>
  <c r="L285" i="6"/>
  <c r="L268" i="6"/>
  <c r="J289" i="6"/>
  <c r="L284" i="6"/>
  <c r="J291" i="6"/>
  <c r="J269" i="6"/>
  <c r="J285" i="6"/>
  <c r="L295" i="6"/>
  <c r="L266" i="6"/>
  <c r="J266" i="6"/>
  <c r="L283" i="6"/>
  <c r="K283" i="6"/>
  <c r="J277" i="6"/>
  <c r="J276" i="6" s="1"/>
  <c r="L282" i="6"/>
  <c r="K277" i="6"/>
  <c r="K276" i="6" s="1"/>
  <c r="F281" i="6"/>
  <c r="F269" i="6"/>
  <c r="J262" i="6"/>
  <c r="F268" i="6"/>
  <c r="K268" i="6"/>
  <c r="L277" i="6"/>
  <c r="L276" i="6" s="1"/>
  <c r="F294" i="6"/>
  <c r="K294" i="6"/>
  <c r="L286" i="6"/>
  <c r="K286" i="6"/>
  <c r="J286" i="6"/>
  <c r="F262" i="6"/>
  <c r="J263" i="6"/>
  <c r="L259" i="6"/>
  <c r="F259" i="6"/>
  <c r="L263" i="6"/>
  <c r="F263" i="6"/>
  <c r="L262" i="6"/>
  <c r="F261" i="6"/>
  <c r="K248" i="6"/>
  <c r="J260" i="6"/>
  <c r="J237" i="6"/>
  <c r="F260" i="6"/>
  <c r="J261" i="6"/>
  <c r="L261" i="6"/>
  <c r="L260" i="6"/>
  <c r="J259" i="6"/>
  <c r="K258" i="6"/>
  <c r="F241" i="6"/>
  <c r="J239" i="6"/>
  <c r="L253" i="6"/>
  <c r="J256" i="6"/>
  <c r="J255" i="6"/>
  <c r="F245" i="6"/>
  <c r="J254" i="6"/>
  <c r="J250" i="6"/>
  <c r="F244" i="6"/>
  <c r="L249" i="6"/>
  <c r="J238" i="6"/>
  <c r="L236" i="6"/>
  <c r="F236" i="6"/>
  <c r="L246" i="6"/>
  <c r="L254" i="6"/>
  <c r="J246" i="6"/>
  <c r="L244" i="6"/>
  <c r="F249" i="6"/>
  <c r="L243" i="6"/>
  <c r="F250" i="6"/>
  <c r="J253" i="6"/>
  <c r="K252" i="6"/>
  <c r="F253" i="6"/>
  <c r="L256" i="6"/>
  <c r="F256" i="6"/>
  <c r="F255" i="6"/>
  <c r="F254" i="6"/>
  <c r="L255" i="6"/>
  <c r="F237" i="6"/>
  <c r="J241" i="6"/>
  <c r="F246" i="6"/>
  <c r="J240" i="6"/>
  <c r="J249" i="6"/>
  <c r="F240" i="6"/>
  <c r="L235" i="6"/>
  <c r="L250" i="6"/>
  <c r="F239" i="6"/>
  <c r="J234" i="6"/>
  <c r="L245" i="6"/>
  <c r="J245" i="6"/>
  <c r="F243" i="6"/>
  <c r="J244" i="6"/>
  <c r="L242" i="6"/>
  <c r="F242" i="6"/>
  <c r="J243" i="6"/>
  <c r="L241" i="6"/>
  <c r="J242" i="6"/>
  <c r="L239" i="6"/>
  <c r="J230" i="6"/>
  <c r="L238" i="6"/>
  <c r="J229" i="6"/>
  <c r="L237" i="6"/>
  <c r="F230" i="6"/>
  <c r="F235" i="6"/>
  <c r="J236" i="6"/>
  <c r="L234" i="6"/>
  <c r="F234" i="6"/>
  <c r="J235" i="6"/>
  <c r="L230" i="6"/>
  <c r="F233" i="6"/>
  <c r="F227" i="6"/>
  <c r="L229" i="6"/>
  <c r="L233" i="6"/>
  <c r="F238" i="6"/>
  <c r="K233" i="6"/>
  <c r="J233" i="6"/>
  <c r="L240" i="6"/>
  <c r="K239" i="6"/>
  <c r="J228" i="6"/>
  <c r="J227" i="6"/>
  <c r="F229" i="6"/>
  <c r="F228" i="6"/>
  <c r="L227" i="6"/>
  <c r="J225" i="6"/>
  <c r="J226" i="6"/>
  <c r="L225" i="6"/>
  <c r="F226" i="6"/>
  <c r="L226" i="6"/>
  <c r="L210" i="6"/>
  <c r="F221" i="6"/>
  <c r="K224" i="6"/>
  <c r="L228" i="6"/>
  <c r="F225" i="6"/>
  <c r="L217" i="6"/>
  <c r="L216" i="6" s="1"/>
  <c r="J221" i="6"/>
  <c r="L212" i="6"/>
  <c r="F202" i="6"/>
  <c r="J202" i="6"/>
  <c r="F210" i="6"/>
  <c r="J212" i="6"/>
  <c r="J206" i="6"/>
  <c r="J205" i="6" s="1"/>
  <c r="J209" i="6"/>
  <c r="J222" i="6"/>
  <c r="J220" i="6"/>
  <c r="F212" i="6"/>
  <c r="J214" i="6"/>
  <c r="F211" i="6"/>
  <c r="J210" i="6"/>
  <c r="L221" i="6"/>
  <c r="J213" i="6"/>
  <c r="J217" i="6"/>
  <c r="J216" i="6" s="1"/>
  <c r="F222" i="6"/>
  <c r="L209" i="6"/>
  <c r="F214" i="6"/>
  <c r="L213" i="6"/>
  <c r="L220" i="6"/>
  <c r="L222" i="6"/>
  <c r="F201" i="6"/>
  <c r="J201" i="6"/>
  <c r="F220" i="6"/>
  <c r="L211" i="6"/>
  <c r="J211" i="6"/>
  <c r="F213" i="6"/>
  <c r="L214" i="6"/>
  <c r="F217" i="6"/>
  <c r="F216" i="6" s="1"/>
  <c r="K222" i="6"/>
  <c r="K219" i="6" s="1"/>
  <c r="L192" i="6"/>
  <c r="F209" i="6"/>
  <c r="K208" i="6"/>
  <c r="F196" i="6"/>
  <c r="F195" i="6" s="1"/>
  <c r="J196" i="6"/>
  <c r="J195" i="6" s="1"/>
  <c r="F193" i="6"/>
  <c r="J200" i="6"/>
  <c r="L177" i="6"/>
  <c r="L202" i="6"/>
  <c r="L201" i="6"/>
  <c r="F177" i="6"/>
  <c r="J179" i="6"/>
  <c r="F206" i="6"/>
  <c r="F205" i="6" s="1"/>
  <c r="F203" i="6"/>
  <c r="K198" i="6"/>
  <c r="L199" i="6"/>
  <c r="L203" i="6"/>
  <c r="F179" i="6"/>
  <c r="L200" i="6"/>
  <c r="J178" i="6"/>
  <c r="L173" i="6"/>
  <c r="L184" i="6"/>
  <c r="L183" i="6" s="1"/>
  <c r="J199" i="6"/>
  <c r="J203" i="6"/>
  <c r="J177" i="6"/>
  <c r="L170" i="6"/>
  <c r="L169" i="6" s="1"/>
  <c r="F199" i="6"/>
  <c r="L178" i="6"/>
  <c r="L196" i="6"/>
  <c r="L195" i="6" s="1"/>
  <c r="F200" i="6"/>
  <c r="F191" i="6"/>
  <c r="L191" i="6"/>
  <c r="L187" i="6"/>
  <c r="L186" i="6" s="1"/>
  <c r="J190" i="6"/>
  <c r="L193" i="6"/>
  <c r="F184" i="6"/>
  <c r="F183" i="6" s="1"/>
  <c r="F173" i="6"/>
  <c r="F187" i="6"/>
  <c r="F186" i="6" s="1"/>
  <c r="K193" i="6"/>
  <c r="J173" i="6"/>
  <c r="K192" i="6"/>
  <c r="F192" i="6"/>
  <c r="J187" i="6"/>
  <c r="J186" i="6" s="1"/>
  <c r="J174" i="6"/>
  <c r="J184" i="6"/>
  <c r="J183" i="6" s="1"/>
  <c r="F180" i="6"/>
  <c r="K173" i="6"/>
  <c r="K187" i="6"/>
  <c r="K186" i="6" s="1"/>
  <c r="L179" i="6"/>
  <c r="L167" i="6"/>
  <c r="F181" i="6"/>
  <c r="J181" i="6"/>
  <c r="L174" i="6"/>
  <c r="J180" i="6"/>
  <c r="F175" i="6"/>
  <c r="F174" i="6"/>
  <c r="J176" i="6"/>
  <c r="K184" i="6"/>
  <c r="K183" i="6" s="1"/>
  <c r="J175" i="6"/>
  <c r="L181" i="6"/>
  <c r="L180" i="6"/>
  <c r="F176" i="6"/>
  <c r="L176" i="6"/>
  <c r="K176" i="6"/>
  <c r="L175" i="6"/>
  <c r="F178" i="6"/>
  <c r="F164" i="6"/>
  <c r="J162" i="6"/>
  <c r="J170" i="6"/>
  <c r="J169" i="6" s="1"/>
  <c r="F159" i="6"/>
  <c r="F170" i="6"/>
  <c r="F169" i="6" s="1"/>
  <c r="J157" i="6"/>
  <c r="J166" i="6"/>
  <c r="J165" i="6"/>
  <c r="L159" i="6"/>
  <c r="K170" i="6"/>
  <c r="K169" i="6" s="1"/>
  <c r="F165" i="6"/>
  <c r="L165" i="6"/>
  <c r="L164" i="6"/>
  <c r="F162" i="6"/>
  <c r="J159" i="6"/>
  <c r="L162" i="6"/>
  <c r="J167" i="6"/>
  <c r="L163" i="6"/>
  <c r="K159" i="6"/>
  <c r="K155" i="6" s="1"/>
  <c r="J164" i="6"/>
  <c r="J163" i="6"/>
  <c r="F145" i="6"/>
  <c r="F163" i="6"/>
  <c r="L166" i="6"/>
  <c r="J156" i="6"/>
  <c r="F166" i="6"/>
  <c r="J158" i="6"/>
  <c r="L156" i="6"/>
  <c r="J137" i="6"/>
  <c r="F156" i="6"/>
  <c r="K167" i="6"/>
  <c r="L107" i="6"/>
  <c r="K166" i="6"/>
  <c r="F158" i="6"/>
  <c r="F157" i="6"/>
  <c r="L158" i="6"/>
  <c r="L157" i="6"/>
  <c r="F167" i="6"/>
  <c r="F152" i="6"/>
  <c r="L152" i="6" s="1"/>
  <c r="L149" i="6"/>
  <c r="F144" i="6"/>
  <c r="L144" i="6"/>
  <c r="J152" i="6"/>
  <c r="J148" i="6"/>
  <c r="J147" i="6"/>
  <c r="F153" i="6"/>
  <c r="L153" i="6" s="1"/>
  <c r="F148" i="6"/>
  <c r="L148" i="6"/>
  <c r="F136" i="6"/>
  <c r="L147" i="6"/>
  <c r="F146" i="6"/>
  <c r="L145" i="6"/>
  <c r="J144" i="6"/>
  <c r="K151" i="6"/>
  <c r="J153" i="6"/>
  <c r="J146" i="6"/>
  <c r="J145" i="6"/>
  <c r="J149" i="6"/>
  <c r="F147" i="6"/>
  <c r="K149" i="6"/>
  <c r="K147" i="6"/>
  <c r="K146" i="6"/>
  <c r="F149" i="6"/>
  <c r="L146" i="6"/>
  <c r="F126" i="6"/>
  <c r="F125" i="6" s="1"/>
  <c r="L139" i="6"/>
  <c r="L131" i="6"/>
  <c r="F139" i="6"/>
  <c r="J133" i="6"/>
  <c r="L130" i="6"/>
  <c r="J132" i="6"/>
  <c r="L135" i="6"/>
  <c r="J136" i="6"/>
  <c r="J135" i="6"/>
  <c r="F141" i="6"/>
  <c r="J141" i="6"/>
  <c r="F140" i="6"/>
  <c r="J134" i="6"/>
  <c r="F135" i="6"/>
  <c r="F134" i="6"/>
  <c r="J130" i="6"/>
  <c r="K141" i="6"/>
  <c r="F133" i="6"/>
  <c r="L141" i="6"/>
  <c r="F138" i="6"/>
  <c r="F130" i="6"/>
  <c r="F137" i="6"/>
  <c r="L129" i="6"/>
  <c r="F120" i="6"/>
  <c r="L120" i="6" s="1"/>
  <c r="L140" i="6"/>
  <c r="J140" i="6"/>
  <c r="J129" i="6"/>
  <c r="F129" i="6"/>
  <c r="J139" i="6"/>
  <c r="L138" i="6"/>
  <c r="J138" i="6"/>
  <c r="L134" i="6"/>
  <c r="L133" i="6"/>
  <c r="L132" i="6"/>
  <c r="J131" i="6"/>
  <c r="K140" i="6"/>
  <c r="L137" i="6"/>
  <c r="K139" i="6"/>
  <c r="L136" i="6"/>
  <c r="F132" i="6"/>
  <c r="F131" i="6"/>
  <c r="F123" i="6"/>
  <c r="L123" i="6" s="1"/>
  <c r="F119" i="6"/>
  <c r="F122" i="6"/>
  <c r="L122" i="6" s="1"/>
  <c r="F121" i="6"/>
  <c r="L121" i="6" s="1"/>
  <c r="L126" i="6"/>
  <c r="L125" i="6" s="1"/>
  <c r="J126" i="6"/>
  <c r="J125" i="6" s="1"/>
  <c r="J121" i="6"/>
  <c r="J120" i="6"/>
  <c r="J119" i="6"/>
  <c r="J123" i="6"/>
  <c r="K118" i="6"/>
  <c r="J122" i="6"/>
  <c r="F116" i="6"/>
  <c r="F115" i="6" s="1"/>
  <c r="L113" i="6"/>
  <c r="L116" i="6"/>
  <c r="L115" i="6" s="1"/>
  <c r="F99" i="6"/>
  <c r="F113" i="6"/>
  <c r="F110" i="6"/>
  <c r="J110" i="6"/>
  <c r="L99" i="6"/>
  <c r="L84" i="6"/>
  <c r="F111" i="6"/>
  <c r="J111" i="6"/>
  <c r="J116" i="6"/>
  <c r="J115" i="6" s="1"/>
  <c r="F107" i="6"/>
  <c r="J107" i="6"/>
  <c r="J108" i="6"/>
  <c r="J109" i="6"/>
  <c r="F108" i="6"/>
  <c r="L111" i="6"/>
  <c r="F109" i="6"/>
  <c r="L110" i="6"/>
  <c r="L109" i="6"/>
  <c r="L108" i="6"/>
  <c r="F96" i="6"/>
  <c r="F106" i="6"/>
  <c r="J106" i="6"/>
  <c r="J113" i="6"/>
  <c r="F112" i="6"/>
  <c r="J112" i="6"/>
  <c r="L106" i="6"/>
  <c r="F90" i="6"/>
  <c r="J100" i="6"/>
  <c r="L112" i="6"/>
  <c r="J96" i="6"/>
  <c r="K107" i="6"/>
  <c r="K105" i="6" s="1"/>
  <c r="F100" i="6"/>
  <c r="J98" i="6"/>
  <c r="J95" i="6"/>
  <c r="F95" i="6"/>
  <c r="L90" i="6"/>
  <c r="L101" i="6"/>
  <c r="J90" i="6"/>
  <c r="L100" i="6"/>
  <c r="L98" i="6"/>
  <c r="J101" i="6"/>
  <c r="J99" i="6"/>
  <c r="J97" i="6"/>
  <c r="L92" i="6"/>
  <c r="F98" i="6"/>
  <c r="L91" i="6"/>
  <c r="F97" i="6"/>
  <c r="J91" i="6"/>
  <c r="L94" i="6"/>
  <c r="L93" i="6"/>
  <c r="F94" i="6"/>
  <c r="J93" i="6"/>
  <c r="F93" i="6"/>
  <c r="J92" i="6"/>
  <c r="J94" i="6"/>
  <c r="F102" i="6"/>
  <c r="L102" i="6"/>
  <c r="K101" i="6"/>
  <c r="F101" i="6"/>
  <c r="J102" i="6"/>
  <c r="K99" i="6"/>
  <c r="L97" i="6"/>
  <c r="K98" i="6"/>
  <c r="L96" i="6"/>
  <c r="L95" i="6"/>
  <c r="K100" i="6"/>
  <c r="F92" i="6"/>
  <c r="F91" i="6"/>
  <c r="L87" i="6"/>
  <c r="L85" i="6"/>
  <c r="L77" i="6"/>
  <c r="J84" i="6"/>
  <c r="F75" i="6"/>
  <c r="L86" i="6"/>
  <c r="F80" i="6"/>
  <c r="J86" i="6"/>
  <c r="J85" i="6"/>
  <c r="F84" i="6"/>
  <c r="K84" i="6"/>
  <c r="J87" i="6"/>
  <c r="F87" i="6"/>
  <c r="J59" i="6"/>
  <c r="F86" i="6"/>
  <c r="K87" i="6"/>
  <c r="F85" i="6"/>
  <c r="K85" i="6"/>
  <c r="J64" i="6"/>
  <c r="L76" i="6"/>
  <c r="F77" i="6"/>
  <c r="J62" i="6"/>
  <c r="F76" i="6"/>
  <c r="F81" i="6"/>
  <c r="L62" i="6"/>
  <c r="J75" i="6"/>
  <c r="J81" i="6"/>
  <c r="F71" i="6"/>
  <c r="L70" i="6"/>
  <c r="L80" i="6"/>
  <c r="L64" i="6"/>
  <c r="F70" i="6"/>
  <c r="L68" i="6"/>
  <c r="F69" i="6"/>
  <c r="J71" i="6"/>
  <c r="K79" i="6"/>
  <c r="F72" i="6"/>
  <c r="L72" i="6"/>
  <c r="L71" i="6"/>
  <c r="L75" i="6"/>
  <c r="J80" i="6"/>
  <c r="L53" i="6"/>
  <c r="L81" i="6"/>
  <c r="J68" i="6"/>
  <c r="J77" i="6"/>
  <c r="K74" i="6"/>
  <c r="F43" i="6"/>
  <c r="L48" i="6"/>
  <c r="J70" i="6"/>
  <c r="L63" i="6"/>
  <c r="J58" i="6"/>
  <c r="F62" i="6"/>
  <c r="K67" i="6"/>
  <c r="L69" i="6"/>
  <c r="J76" i="6"/>
  <c r="F45" i="6"/>
  <c r="F59" i="6"/>
  <c r="J72" i="6"/>
  <c r="J54" i="6"/>
  <c r="F58" i="6"/>
  <c r="J48" i="6"/>
  <c r="K56" i="6"/>
  <c r="F68" i="6"/>
  <c r="J69" i="6"/>
  <c r="K62" i="6"/>
  <c r="F57" i="6"/>
  <c r="J51" i="6"/>
  <c r="J31" i="6"/>
  <c r="L65" i="6"/>
  <c r="J30" i="6"/>
  <c r="J46" i="6"/>
  <c r="L51" i="6"/>
  <c r="F47" i="6"/>
  <c r="J45" i="6"/>
  <c r="J57" i="6"/>
  <c r="L59" i="6"/>
  <c r="J65" i="6"/>
  <c r="L29" i="6"/>
  <c r="F65" i="6"/>
  <c r="J63" i="6"/>
  <c r="F64" i="6"/>
  <c r="F37" i="6"/>
  <c r="J29" i="6"/>
  <c r="F63" i="6"/>
  <c r="K63" i="6"/>
  <c r="F38" i="6"/>
  <c r="F36" i="6"/>
  <c r="F35" i="6"/>
  <c r="F44" i="6"/>
  <c r="L42" i="6"/>
  <c r="L37" i="6"/>
  <c r="J38" i="6"/>
  <c r="L45" i="6"/>
  <c r="L58" i="6"/>
  <c r="J37" i="6"/>
  <c r="L57" i="6"/>
  <c r="J32" i="6"/>
  <c r="J47" i="6"/>
  <c r="F46" i="6"/>
  <c r="F32" i="6"/>
  <c r="F39" i="6"/>
  <c r="F31" i="6"/>
  <c r="J39" i="6"/>
  <c r="L46" i="6"/>
  <c r="F51" i="6"/>
  <c r="F50" i="6" s="1"/>
  <c r="F28" i="6"/>
  <c r="J43" i="6"/>
  <c r="L54" i="6"/>
  <c r="J52" i="6"/>
  <c r="L52" i="6"/>
  <c r="F25" i="6"/>
  <c r="F24" i="6" s="1"/>
  <c r="J42" i="6"/>
  <c r="J53" i="6"/>
  <c r="J44" i="6"/>
  <c r="K54" i="6"/>
  <c r="K51" i="6"/>
  <c r="J33" i="6"/>
  <c r="L30" i="6"/>
  <c r="F33" i="6"/>
  <c r="F30" i="6"/>
  <c r="L25" i="6"/>
  <c r="L24" i="6" s="1"/>
  <c r="L44" i="6"/>
  <c r="F29" i="6"/>
  <c r="L28" i="6"/>
  <c r="L43" i="6"/>
  <c r="L39" i="6"/>
  <c r="F42" i="6"/>
  <c r="L38" i="6"/>
  <c r="F48" i="6"/>
  <c r="K27" i="6"/>
  <c r="K43" i="6"/>
  <c r="K41" i="6" s="1"/>
  <c r="J28" i="6"/>
  <c r="L35" i="6"/>
  <c r="L47" i="6"/>
  <c r="J36" i="6"/>
  <c r="L34" i="6"/>
  <c r="L36" i="6"/>
  <c r="J35" i="6"/>
  <c r="L33" i="6"/>
  <c r="J25" i="6"/>
  <c r="J24" i="6" s="1"/>
  <c r="J34" i="6"/>
  <c r="L32" i="6"/>
  <c r="L31" i="6"/>
  <c r="K25" i="6"/>
  <c r="K24" i="6" s="1"/>
  <c r="F34" i="6"/>
  <c r="G18" i="6"/>
  <c r="G19" i="6"/>
  <c r="G20" i="6"/>
  <c r="G17" i="6"/>
  <c r="D18" i="6"/>
  <c r="D19" i="6"/>
  <c r="D20" i="6"/>
  <c r="D17" i="6"/>
  <c r="C20" i="6"/>
  <c r="C18" i="6"/>
  <c r="C19" i="6"/>
  <c r="C17" i="6"/>
  <c r="B25" i="6"/>
  <c r="B24" i="6"/>
  <c r="B23" i="6"/>
  <c r="B22" i="6"/>
  <c r="B18" i="6"/>
  <c r="B19" i="6"/>
  <c r="B20" i="6"/>
  <c r="B17" i="6"/>
  <c r="B16" i="6"/>
  <c r="F27" i="1"/>
  <c r="H27" i="1" s="1"/>
  <c r="J29" i="4"/>
  <c r="F29" i="1" s="1"/>
  <c r="H29" i="1" s="1"/>
  <c r="E29" i="4"/>
  <c r="D29" i="4"/>
  <c r="C29" i="4"/>
  <c r="B29" i="4"/>
  <c r="A29" i="4"/>
  <c r="J28" i="4"/>
  <c r="F28" i="1" s="1"/>
  <c r="H28" i="1" s="1"/>
  <c r="E28" i="4"/>
  <c r="D28" i="4"/>
  <c r="C28" i="4"/>
  <c r="B28" i="4"/>
  <c r="A28" i="4"/>
  <c r="J27" i="4"/>
  <c r="E27" i="4"/>
  <c r="D27" i="4"/>
  <c r="C27" i="4"/>
  <c r="B27" i="4"/>
  <c r="A27" i="4"/>
  <c r="J18" i="4"/>
  <c r="F18" i="1" s="1"/>
  <c r="E18" i="4"/>
  <c r="D18" i="4"/>
  <c r="C18" i="4"/>
  <c r="B18" i="4"/>
  <c r="A18" i="4"/>
  <c r="J60" i="4"/>
  <c r="J40" i="4"/>
  <c r="J64" i="4"/>
  <c r="J63" i="4"/>
  <c r="J280" i="6" l="1"/>
  <c r="K265" i="6"/>
  <c r="J265" i="6"/>
  <c r="L265" i="6"/>
  <c r="F265" i="6"/>
  <c r="F280" i="6"/>
  <c r="L280" i="6"/>
  <c r="K280" i="6"/>
  <c r="F258" i="6"/>
  <c r="L248" i="6"/>
  <c r="L258" i="6"/>
  <c r="J258" i="6"/>
  <c r="J252" i="6"/>
  <c r="J248" i="6"/>
  <c r="F248" i="6"/>
  <c r="L252" i="6"/>
  <c r="F252" i="6"/>
  <c r="F232" i="6"/>
  <c r="J232" i="6"/>
  <c r="L232" i="6"/>
  <c r="F224" i="6"/>
  <c r="K232" i="6"/>
  <c r="J219" i="6"/>
  <c r="L224" i="6"/>
  <c r="J224" i="6"/>
  <c r="J208" i="6"/>
  <c r="F219" i="6"/>
  <c r="L219" i="6"/>
  <c r="F208" i="6"/>
  <c r="L208" i="6"/>
  <c r="J198" i="6"/>
  <c r="L190" i="6"/>
  <c r="F198" i="6"/>
  <c r="L198" i="6"/>
  <c r="F190" i="6"/>
  <c r="K190" i="6"/>
  <c r="J105" i="6"/>
  <c r="K172" i="6"/>
  <c r="J172" i="6"/>
  <c r="L105" i="6"/>
  <c r="F172" i="6"/>
  <c r="L172" i="6"/>
  <c r="J161" i="6"/>
  <c r="L161" i="6"/>
  <c r="J151" i="6"/>
  <c r="F161" i="6"/>
  <c r="F155" i="6"/>
  <c r="K161" i="6"/>
  <c r="J155" i="6"/>
  <c r="L155" i="6"/>
  <c r="F151" i="6"/>
  <c r="J143" i="6"/>
  <c r="F143" i="6"/>
  <c r="L151" i="6"/>
  <c r="L143" i="6"/>
  <c r="K143" i="6"/>
  <c r="K128" i="6"/>
  <c r="J128" i="6"/>
  <c r="F118" i="6"/>
  <c r="F128" i="6"/>
  <c r="L128" i="6"/>
  <c r="L119" i="6"/>
  <c r="L118" i="6" s="1"/>
  <c r="J118" i="6"/>
  <c r="F105" i="6"/>
  <c r="F89" i="6"/>
  <c r="K89" i="6"/>
  <c r="J79" i="6"/>
  <c r="J89" i="6"/>
  <c r="L83" i="6"/>
  <c r="L89" i="6"/>
  <c r="F83" i="6"/>
  <c r="J83" i="6"/>
  <c r="F79" i="6"/>
  <c r="K83" i="6"/>
  <c r="L79" i="6"/>
  <c r="L74" i="6"/>
  <c r="F74" i="6"/>
  <c r="F67" i="6"/>
  <c r="J74" i="6"/>
  <c r="L67" i="6"/>
  <c r="K50" i="6"/>
  <c r="F56" i="6"/>
  <c r="L61" i="6"/>
  <c r="J61" i="6"/>
  <c r="J67" i="6"/>
  <c r="J56" i="6"/>
  <c r="K61" i="6"/>
  <c r="F61" i="6"/>
  <c r="L56" i="6"/>
  <c r="J41" i="6"/>
  <c r="L50" i="6"/>
  <c r="J50" i="6"/>
  <c r="L41" i="6"/>
  <c r="F27" i="6"/>
  <c r="L27" i="6"/>
  <c r="F41" i="6"/>
  <c r="J27" i="6"/>
  <c r="J26" i="4"/>
  <c r="E26" i="4"/>
  <c r="D26" i="4"/>
  <c r="C26" i="4"/>
  <c r="B26" i="4"/>
  <c r="A26" i="4"/>
  <c r="J36" i="4"/>
  <c r="J61" i="4"/>
  <c r="J41" i="4"/>
  <c r="J57" i="4"/>
  <c r="J56" i="4"/>
  <c r="J39" i="4"/>
  <c r="J54" i="4"/>
  <c r="F26" i="1" l="1"/>
  <c r="H26" i="1" s="1"/>
  <c r="F54" i="1"/>
  <c r="J53" i="4"/>
  <c r="F53" i="1" s="1"/>
  <c r="E53" i="4"/>
  <c r="D53" i="4"/>
  <c r="C53" i="4"/>
  <c r="B53" i="4"/>
  <c r="A53" i="4"/>
  <c r="H53" i="1" l="1"/>
  <c r="J50" i="4"/>
  <c r="J19" i="4"/>
  <c r="F19" i="1" l="1"/>
  <c r="H19" i="1" s="1"/>
  <c r="L37" i="2"/>
  <c r="L35" i="2"/>
  <c r="L33" i="2"/>
  <c r="L31" i="2"/>
  <c r="L29" i="2"/>
  <c r="L27" i="2"/>
  <c r="L25" i="2"/>
  <c r="L23" i="2"/>
  <c r="L21" i="2"/>
  <c r="L19" i="2"/>
  <c r="L17" i="2"/>
  <c r="L15" i="2"/>
  <c r="L13" i="2"/>
  <c r="L11" i="2"/>
  <c r="L7" i="2"/>
  <c r="B9" i="2"/>
  <c r="B14" i="4"/>
  <c r="A14" i="4"/>
  <c r="B13" i="4"/>
  <c r="A13" i="4"/>
  <c r="H18" i="1" l="1"/>
  <c r="J32" i="4"/>
  <c r="J23" i="4" l="1"/>
  <c r="J20" i="4"/>
  <c r="E83" i="4"/>
  <c r="D83" i="4"/>
  <c r="C83" i="4"/>
  <c r="B83" i="4"/>
  <c r="A83" i="4"/>
  <c r="I7" i="5"/>
  <c r="A3" i="5"/>
  <c r="J3" i="1" l="1"/>
  <c r="J3" i="4"/>
  <c r="H5" i="5"/>
  <c r="H83" i="1"/>
  <c r="I18" i="1" l="1"/>
  <c r="J18" i="1" s="1"/>
  <c r="I27" i="1"/>
  <c r="J27" i="1" s="1"/>
  <c r="I28" i="1"/>
  <c r="J28" i="1" s="1"/>
  <c r="I29" i="1"/>
  <c r="J29" i="1" s="1"/>
  <c r="I26" i="1"/>
  <c r="J26" i="1" s="1"/>
  <c r="I53" i="1"/>
  <c r="J53" i="1" s="1"/>
  <c r="I19" i="1"/>
  <c r="J19" i="1" s="1"/>
  <c r="I83" i="1"/>
  <c r="J83" i="1" s="1"/>
  <c r="F155" i="1"/>
  <c r="H155" i="1" s="1"/>
  <c r="H154" i="1" s="1"/>
  <c r="F153" i="1"/>
  <c r="F144" i="1"/>
  <c r="H144" i="1" s="1"/>
  <c r="F145" i="1"/>
  <c r="F146" i="1"/>
  <c r="H146" i="1" s="1"/>
  <c r="F147" i="1"/>
  <c r="F148" i="1"/>
  <c r="F149" i="1"/>
  <c r="H149" i="1" s="1"/>
  <c r="F150" i="1"/>
  <c r="F151" i="1"/>
  <c r="H151" i="1" s="1"/>
  <c r="F143" i="1"/>
  <c r="F141" i="1"/>
  <c r="H141" i="1" s="1"/>
  <c r="H140" i="1" s="1"/>
  <c r="F135" i="1"/>
  <c r="F136" i="1"/>
  <c r="F137" i="1"/>
  <c r="F138" i="1"/>
  <c r="F139" i="1"/>
  <c r="F134" i="1"/>
  <c r="F130" i="1"/>
  <c r="H130" i="1" s="1"/>
  <c r="F131" i="1"/>
  <c r="F132" i="1"/>
  <c r="F129" i="1"/>
  <c r="F127" i="1"/>
  <c r="F126" i="1"/>
  <c r="F120" i="1"/>
  <c r="H120" i="1" s="1"/>
  <c r="F121" i="1"/>
  <c r="H121" i="1" s="1"/>
  <c r="F122" i="1"/>
  <c r="H122" i="1" s="1"/>
  <c r="F123" i="1"/>
  <c r="H123" i="1" s="1"/>
  <c r="F124" i="1"/>
  <c r="H124" i="1" s="1"/>
  <c r="F119" i="1"/>
  <c r="H119" i="1" s="1"/>
  <c r="F106" i="1"/>
  <c r="H106" i="1" s="1"/>
  <c r="F107" i="1"/>
  <c r="H107" i="1" s="1"/>
  <c r="F108" i="1"/>
  <c r="H108" i="1" s="1"/>
  <c r="F109" i="1"/>
  <c r="H109" i="1" s="1"/>
  <c r="F110" i="1"/>
  <c r="H110" i="1" s="1"/>
  <c r="F111" i="1"/>
  <c r="H111" i="1" s="1"/>
  <c r="F112" i="1"/>
  <c r="H112" i="1" s="1"/>
  <c r="F113" i="1"/>
  <c r="H113" i="1" s="1"/>
  <c r="F114" i="1"/>
  <c r="H114" i="1" s="1"/>
  <c r="F115" i="1"/>
  <c r="H115" i="1" s="1"/>
  <c r="F116" i="1"/>
  <c r="H116" i="1" s="1"/>
  <c r="F117" i="1"/>
  <c r="H117" i="1" s="1"/>
  <c r="F105" i="1"/>
  <c r="H105" i="1" s="1"/>
  <c r="F103" i="1"/>
  <c r="H103" i="1" s="1"/>
  <c r="H102" i="1" s="1"/>
  <c r="F98" i="1"/>
  <c r="F99" i="1"/>
  <c r="H99" i="1" s="1"/>
  <c r="F100" i="1"/>
  <c r="H100" i="1" s="1"/>
  <c r="F101" i="1"/>
  <c r="H101" i="1" s="1"/>
  <c r="F97" i="1"/>
  <c r="F95" i="1"/>
  <c r="F87" i="1"/>
  <c r="F88" i="1"/>
  <c r="F89" i="1"/>
  <c r="F90" i="1"/>
  <c r="F91" i="1"/>
  <c r="F92" i="1"/>
  <c r="H92" i="1" s="1"/>
  <c r="F93" i="1"/>
  <c r="H93" i="1" s="1"/>
  <c r="E155" i="4"/>
  <c r="D155" i="4"/>
  <c r="C155" i="4"/>
  <c r="B155" i="4"/>
  <c r="A155" i="4"/>
  <c r="B154" i="4"/>
  <c r="A154" i="4"/>
  <c r="E153" i="4"/>
  <c r="D153" i="4"/>
  <c r="C153" i="4"/>
  <c r="B153" i="4"/>
  <c r="A153" i="4"/>
  <c r="B152" i="4"/>
  <c r="A152" i="4"/>
  <c r="B140" i="4"/>
  <c r="E151" i="4"/>
  <c r="D151" i="4"/>
  <c r="C151" i="4"/>
  <c r="B151" i="4"/>
  <c r="A151" i="4"/>
  <c r="E150" i="4"/>
  <c r="D150" i="4"/>
  <c r="C150" i="4"/>
  <c r="B150" i="4"/>
  <c r="A150" i="4"/>
  <c r="E149" i="4"/>
  <c r="D149" i="4"/>
  <c r="C149" i="4"/>
  <c r="B149" i="4"/>
  <c r="A149" i="4"/>
  <c r="E148" i="4"/>
  <c r="D148" i="4"/>
  <c r="C148" i="4"/>
  <c r="B148" i="4"/>
  <c r="A148" i="4"/>
  <c r="E147" i="4"/>
  <c r="D147" i="4"/>
  <c r="C147" i="4"/>
  <c r="B147" i="4"/>
  <c r="A147" i="4"/>
  <c r="E146" i="4"/>
  <c r="D146" i="4"/>
  <c r="C146" i="4"/>
  <c r="B146" i="4"/>
  <c r="A146" i="4"/>
  <c r="E145" i="4"/>
  <c r="D145" i="4"/>
  <c r="C145" i="4"/>
  <c r="B145" i="4"/>
  <c r="A145" i="4"/>
  <c r="E144" i="4"/>
  <c r="D144" i="4"/>
  <c r="C144" i="4"/>
  <c r="B144" i="4"/>
  <c r="A144" i="4"/>
  <c r="E143" i="4"/>
  <c r="D143" i="4"/>
  <c r="C143" i="4"/>
  <c r="B143" i="4"/>
  <c r="A143" i="4"/>
  <c r="B142" i="4"/>
  <c r="A142" i="4"/>
  <c r="E141" i="4"/>
  <c r="D141" i="4"/>
  <c r="C141" i="4"/>
  <c r="B141" i="4"/>
  <c r="A141" i="4"/>
  <c r="A140" i="4"/>
  <c r="E139" i="4"/>
  <c r="D139" i="4"/>
  <c r="C139" i="4"/>
  <c r="B139" i="4"/>
  <c r="A139" i="4"/>
  <c r="E138" i="4"/>
  <c r="D138" i="4"/>
  <c r="C138" i="4"/>
  <c r="B138" i="4"/>
  <c r="A138" i="4"/>
  <c r="E137" i="4"/>
  <c r="D137" i="4"/>
  <c r="C137" i="4"/>
  <c r="B137" i="4"/>
  <c r="A137" i="4"/>
  <c r="E136" i="4"/>
  <c r="D136" i="4"/>
  <c r="C136" i="4"/>
  <c r="B136" i="4"/>
  <c r="A136" i="4"/>
  <c r="E135" i="4"/>
  <c r="D135" i="4"/>
  <c r="C135" i="4"/>
  <c r="B135" i="4"/>
  <c r="A135" i="4"/>
  <c r="E134" i="4"/>
  <c r="D134" i="4"/>
  <c r="C134" i="4"/>
  <c r="B134" i="4"/>
  <c r="A134" i="4"/>
  <c r="B133" i="4"/>
  <c r="A133" i="4"/>
  <c r="E132" i="4"/>
  <c r="D132" i="4"/>
  <c r="C132" i="4"/>
  <c r="B132" i="4"/>
  <c r="A132" i="4"/>
  <c r="E131" i="4"/>
  <c r="D131" i="4"/>
  <c r="C131" i="4"/>
  <c r="B131" i="4"/>
  <c r="A131" i="4"/>
  <c r="E130" i="4"/>
  <c r="D130" i="4"/>
  <c r="C130" i="4"/>
  <c r="B130" i="4"/>
  <c r="A130" i="4"/>
  <c r="E129" i="4"/>
  <c r="D129" i="4"/>
  <c r="C129" i="4"/>
  <c r="B129" i="4"/>
  <c r="A129" i="4"/>
  <c r="B128" i="4"/>
  <c r="A128" i="4"/>
  <c r="E127" i="4"/>
  <c r="D127" i="4"/>
  <c r="C127" i="4"/>
  <c r="B127" i="4"/>
  <c r="A127" i="4"/>
  <c r="E126" i="4"/>
  <c r="D126" i="4"/>
  <c r="C126" i="4"/>
  <c r="B126" i="4"/>
  <c r="A126" i="4"/>
  <c r="B125" i="4"/>
  <c r="A125" i="4"/>
  <c r="E124" i="4"/>
  <c r="D124" i="4"/>
  <c r="C124" i="4"/>
  <c r="B124" i="4"/>
  <c r="A124" i="4"/>
  <c r="E123" i="4"/>
  <c r="D123" i="4"/>
  <c r="C123" i="4"/>
  <c r="B123" i="4"/>
  <c r="A123" i="4"/>
  <c r="E122" i="4"/>
  <c r="D122" i="4"/>
  <c r="C122" i="4"/>
  <c r="B122" i="4"/>
  <c r="A122" i="4"/>
  <c r="E121" i="4"/>
  <c r="D121" i="4"/>
  <c r="C121" i="4"/>
  <c r="B121" i="4"/>
  <c r="A121" i="4"/>
  <c r="E120" i="4"/>
  <c r="D120" i="4"/>
  <c r="C120" i="4"/>
  <c r="B120" i="4"/>
  <c r="A120" i="4"/>
  <c r="E119" i="4"/>
  <c r="D119" i="4"/>
  <c r="C119" i="4"/>
  <c r="B119" i="4"/>
  <c r="A119" i="4"/>
  <c r="B118" i="4"/>
  <c r="A118" i="4"/>
  <c r="E117" i="4"/>
  <c r="D117" i="4"/>
  <c r="C117" i="4"/>
  <c r="B117" i="4"/>
  <c r="A117" i="4"/>
  <c r="E116" i="4"/>
  <c r="D116" i="4"/>
  <c r="C116" i="4"/>
  <c r="B116" i="4"/>
  <c r="A116" i="4"/>
  <c r="E115" i="4"/>
  <c r="D115" i="4"/>
  <c r="C115" i="4"/>
  <c r="B115" i="4"/>
  <c r="A115" i="4"/>
  <c r="E114" i="4"/>
  <c r="D114" i="4"/>
  <c r="C114" i="4"/>
  <c r="B114" i="4"/>
  <c r="A114" i="4"/>
  <c r="E113" i="4"/>
  <c r="D113" i="4"/>
  <c r="C113" i="4"/>
  <c r="B113" i="4"/>
  <c r="A113" i="4"/>
  <c r="E112" i="4"/>
  <c r="D112" i="4"/>
  <c r="C112" i="4"/>
  <c r="B112" i="4"/>
  <c r="A112" i="4"/>
  <c r="E111" i="4"/>
  <c r="D111" i="4"/>
  <c r="C111" i="4"/>
  <c r="B111" i="4"/>
  <c r="A111" i="4"/>
  <c r="E110" i="4"/>
  <c r="D110" i="4"/>
  <c r="C110" i="4"/>
  <c r="B110" i="4"/>
  <c r="A110" i="4"/>
  <c r="E109" i="4"/>
  <c r="D109" i="4"/>
  <c r="C109" i="4"/>
  <c r="B109" i="4"/>
  <c r="A109" i="4"/>
  <c r="E108" i="4"/>
  <c r="D108" i="4"/>
  <c r="C108" i="4"/>
  <c r="B108" i="4"/>
  <c r="A108" i="4"/>
  <c r="E107" i="4"/>
  <c r="D107" i="4"/>
  <c r="C107" i="4"/>
  <c r="B107" i="4"/>
  <c r="A107" i="4"/>
  <c r="E106" i="4"/>
  <c r="D106" i="4"/>
  <c r="C106" i="4"/>
  <c r="B106" i="4"/>
  <c r="A106" i="4"/>
  <c r="E105" i="4"/>
  <c r="D105" i="4"/>
  <c r="C105" i="4"/>
  <c r="B105" i="4"/>
  <c r="A105" i="4"/>
  <c r="B104" i="4"/>
  <c r="A104" i="4"/>
  <c r="E103" i="4"/>
  <c r="D103" i="4"/>
  <c r="C103" i="4"/>
  <c r="B103" i="4"/>
  <c r="A103" i="4"/>
  <c r="B102" i="4"/>
  <c r="A102" i="4"/>
  <c r="E101" i="4"/>
  <c r="D101" i="4"/>
  <c r="C101" i="4"/>
  <c r="B101" i="4"/>
  <c r="A101" i="4"/>
  <c r="E100" i="4"/>
  <c r="D100" i="4"/>
  <c r="C100" i="4"/>
  <c r="B100" i="4"/>
  <c r="A100" i="4"/>
  <c r="E99" i="4"/>
  <c r="D99" i="4"/>
  <c r="C99" i="4"/>
  <c r="B99" i="4"/>
  <c r="A99" i="4"/>
  <c r="E93" i="4"/>
  <c r="D93" i="4"/>
  <c r="C93" i="4"/>
  <c r="B93" i="4"/>
  <c r="A93" i="4"/>
  <c r="E92" i="4"/>
  <c r="D92" i="4"/>
  <c r="C92" i="4"/>
  <c r="B92" i="4"/>
  <c r="A92" i="4"/>
  <c r="E91" i="4"/>
  <c r="D91" i="4"/>
  <c r="C91" i="4"/>
  <c r="B91" i="4"/>
  <c r="A91" i="4"/>
  <c r="E90" i="4"/>
  <c r="D90" i="4"/>
  <c r="C90" i="4"/>
  <c r="B90" i="4"/>
  <c r="A90" i="4"/>
  <c r="E89" i="4"/>
  <c r="D89" i="4"/>
  <c r="C89" i="4"/>
  <c r="B89" i="4"/>
  <c r="A89" i="4"/>
  <c r="E88" i="4"/>
  <c r="D88" i="4"/>
  <c r="C88" i="4"/>
  <c r="B88" i="4"/>
  <c r="A88" i="4"/>
  <c r="B96" i="4"/>
  <c r="A96" i="4"/>
  <c r="I149" i="1"/>
  <c r="I150" i="1"/>
  <c r="I151" i="1"/>
  <c r="I153" i="1"/>
  <c r="I155" i="1"/>
  <c r="I148" i="1"/>
  <c r="H148" i="1"/>
  <c r="I147" i="1"/>
  <c r="I146" i="1"/>
  <c r="I145" i="1"/>
  <c r="I144" i="1"/>
  <c r="I143" i="1"/>
  <c r="I141" i="1"/>
  <c r="I139" i="1"/>
  <c r="I138" i="1"/>
  <c r="I137" i="1"/>
  <c r="I136" i="1"/>
  <c r="I135" i="1"/>
  <c r="I134" i="1"/>
  <c r="I132" i="1"/>
  <c r="I131" i="1"/>
  <c r="I130" i="1"/>
  <c r="I129" i="1"/>
  <c r="I127" i="1"/>
  <c r="I126" i="1"/>
  <c r="I92" i="1"/>
  <c r="I93" i="1"/>
  <c r="I91" i="1"/>
  <c r="I90" i="1"/>
  <c r="I89" i="1"/>
  <c r="I88" i="1"/>
  <c r="I113" i="1"/>
  <c r="I114" i="1"/>
  <c r="I115" i="1"/>
  <c r="I116" i="1"/>
  <c r="I117" i="1"/>
  <c r="I119" i="1"/>
  <c r="I120" i="1"/>
  <c r="I121" i="1"/>
  <c r="I122" i="1"/>
  <c r="I123" i="1"/>
  <c r="I124" i="1"/>
  <c r="I99" i="1"/>
  <c r="I100" i="1"/>
  <c r="I101" i="1"/>
  <c r="I103" i="1"/>
  <c r="I105" i="1"/>
  <c r="I106" i="1"/>
  <c r="I107" i="1"/>
  <c r="I108" i="1"/>
  <c r="I109" i="1"/>
  <c r="I110" i="1"/>
  <c r="I111" i="1"/>
  <c r="I112" i="1"/>
  <c r="F251" i="1"/>
  <c r="H251" i="1" s="1"/>
  <c r="F250" i="1"/>
  <c r="F246" i="1"/>
  <c r="F247" i="1"/>
  <c r="F248" i="1"/>
  <c r="F245" i="1"/>
  <c r="F234" i="1"/>
  <c r="H234" i="1" s="1"/>
  <c r="F235" i="1"/>
  <c r="H235" i="1" s="1"/>
  <c r="F236" i="1"/>
  <c r="H236" i="1" s="1"/>
  <c r="F237" i="1"/>
  <c r="H237" i="1" s="1"/>
  <c r="F238" i="1"/>
  <c r="H238" i="1" s="1"/>
  <c r="F239" i="1"/>
  <c r="H239" i="1" s="1"/>
  <c r="F240" i="1"/>
  <c r="F241" i="1"/>
  <c r="F242" i="1"/>
  <c r="F243" i="1"/>
  <c r="F233" i="1"/>
  <c r="H233" i="1" s="1"/>
  <c r="F231" i="1"/>
  <c r="H231" i="1" s="1"/>
  <c r="F230" i="1"/>
  <c r="F227" i="1"/>
  <c r="F228" i="1"/>
  <c r="H228" i="1" s="1"/>
  <c r="F226" i="1"/>
  <c r="H226" i="1" s="1"/>
  <c r="F222" i="1"/>
  <c r="F223" i="1"/>
  <c r="F224" i="1"/>
  <c r="F221" i="1"/>
  <c r="F216" i="1"/>
  <c r="F217" i="1"/>
  <c r="F218" i="1"/>
  <c r="F219" i="1"/>
  <c r="F215" i="1"/>
  <c r="F211" i="1"/>
  <c r="F212" i="1"/>
  <c r="F213" i="1"/>
  <c r="F210" i="1"/>
  <c r="F208" i="1"/>
  <c r="H208" i="1" s="1"/>
  <c r="F207" i="1"/>
  <c r="H207" i="1" s="1"/>
  <c r="F193" i="1"/>
  <c r="F194" i="1"/>
  <c r="H194" i="1" s="1"/>
  <c r="F195" i="1"/>
  <c r="F196" i="1"/>
  <c r="H196" i="1" s="1"/>
  <c r="F197" i="1"/>
  <c r="F198" i="1"/>
  <c r="F199" i="1"/>
  <c r="H199" i="1" s="1"/>
  <c r="F200" i="1"/>
  <c r="F201" i="1"/>
  <c r="F202" i="1"/>
  <c r="F203" i="1"/>
  <c r="H203" i="1" s="1"/>
  <c r="F204" i="1"/>
  <c r="F205" i="1"/>
  <c r="H205" i="1" s="1"/>
  <c r="F192" i="1"/>
  <c r="H192" i="1" s="1"/>
  <c r="F186" i="1"/>
  <c r="H186" i="1" s="1"/>
  <c r="F187" i="1"/>
  <c r="H187" i="1" s="1"/>
  <c r="F188" i="1"/>
  <c r="F189" i="1"/>
  <c r="H189" i="1" s="1"/>
  <c r="F190" i="1"/>
  <c r="F185" i="1"/>
  <c r="F182" i="1"/>
  <c r="H182" i="1" s="1"/>
  <c r="F183" i="1"/>
  <c r="H183" i="1" s="1"/>
  <c r="F181" i="1"/>
  <c r="H181" i="1" s="1"/>
  <c r="F179" i="1"/>
  <c r="F173" i="1"/>
  <c r="F174" i="1"/>
  <c r="H174" i="1" s="1"/>
  <c r="F175" i="1"/>
  <c r="F176" i="1"/>
  <c r="H176" i="1" s="1"/>
  <c r="F177" i="1"/>
  <c r="F172" i="1"/>
  <c r="H172" i="1" s="1"/>
  <c r="F170" i="1"/>
  <c r="H170" i="1" s="1"/>
  <c r="H169" i="1" s="1"/>
  <c r="F166" i="1"/>
  <c r="F167" i="1"/>
  <c r="F168" i="1"/>
  <c r="F165" i="1"/>
  <c r="F164" i="1"/>
  <c r="F162" i="1"/>
  <c r="H162" i="1" s="1"/>
  <c r="H161" i="1" s="1"/>
  <c r="B232" i="4"/>
  <c r="E251" i="4"/>
  <c r="D251" i="4"/>
  <c r="C251" i="4"/>
  <c r="B251" i="4"/>
  <c r="A251" i="4"/>
  <c r="E250" i="4"/>
  <c r="D250" i="4"/>
  <c r="C250" i="4"/>
  <c r="B250" i="4"/>
  <c r="A250" i="4"/>
  <c r="B249" i="4"/>
  <c r="A249" i="4"/>
  <c r="E248" i="4"/>
  <c r="D248" i="4"/>
  <c r="C248" i="4"/>
  <c r="B248" i="4"/>
  <c r="A248" i="4"/>
  <c r="E247" i="4"/>
  <c r="D247" i="4"/>
  <c r="C247" i="4"/>
  <c r="B247" i="4"/>
  <c r="A247" i="4"/>
  <c r="E246" i="4"/>
  <c r="D246" i="4"/>
  <c r="C246" i="4"/>
  <c r="B246" i="4"/>
  <c r="A246" i="4"/>
  <c r="E245" i="4"/>
  <c r="D245" i="4"/>
  <c r="C245" i="4"/>
  <c r="B245" i="4"/>
  <c r="A245" i="4"/>
  <c r="B244" i="4"/>
  <c r="A244" i="4"/>
  <c r="E243" i="4"/>
  <c r="D243" i="4"/>
  <c r="C243" i="4"/>
  <c r="B243" i="4"/>
  <c r="A243" i="4"/>
  <c r="E242" i="4"/>
  <c r="D242" i="4"/>
  <c r="C242" i="4"/>
  <c r="B242" i="4"/>
  <c r="A242" i="4"/>
  <c r="E241" i="4"/>
  <c r="D241" i="4"/>
  <c r="C241" i="4"/>
  <c r="B241" i="4"/>
  <c r="A241" i="4"/>
  <c r="E240" i="4"/>
  <c r="D240" i="4"/>
  <c r="C240" i="4"/>
  <c r="B240" i="4"/>
  <c r="A240" i="4"/>
  <c r="E239" i="4"/>
  <c r="D239" i="4"/>
  <c r="C239" i="4"/>
  <c r="B239" i="4"/>
  <c r="A239" i="4"/>
  <c r="E238" i="4"/>
  <c r="D238" i="4"/>
  <c r="C238" i="4"/>
  <c r="B238" i="4"/>
  <c r="A238" i="4"/>
  <c r="E237" i="4"/>
  <c r="D237" i="4"/>
  <c r="C237" i="4"/>
  <c r="B237" i="4"/>
  <c r="A237" i="4"/>
  <c r="E236" i="4"/>
  <c r="D236" i="4"/>
  <c r="C236" i="4"/>
  <c r="B236" i="4"/>
  <c r="A236" i="4"/>
  <c r="E235" i="4"/>
  <c r="D235" i="4"/>
  <c r="C235" i="4"/>
  <c r="B235" i="4"/>
  <c r="A235" i="4"/>
  <c r="E234" i="4"/>
  <c r="D234" i="4"/>
  <c r="C234" i="4"/>
  <c r="B234" i="4"/>
  <c r="A234" i="4"/>
  <c r="E233" i="4"/>
  <c r="D233" i="4"/>
  <c r="C233" i="4"/>
  <c r="B233" i="4"/>
  <c r="A233" i="4"/>
  <c r="A232" i="4"/>
  <c r="E231" i="4"/>
  <c r="D231" i="4"/>
  <c r="C231" i="4"/>
  <c r="B231" i="4"/>
  <c r="A231" i="4"/>
  <c r="E230" i="4"/>
  <c r="D230" i="4"/>
  <c r="C230" i="4"/>
  <c r="B230" i="4"/>
  <c r="A230" i="4"/>
  <c r="B229" i="4"/>
  <c r="A229" i="4"/>
  <c r="E228" i="4"/>
  <c r="D228" i="4"/>
  <c r="C228" i="4"/>
  <c r="B228" i="4"/>
  <c r="A228" i="4"/>
  <c r="E227" i="4"/>
  <c r="D227" i="4"/>
  <c r="C227" i="4"/>
  <c r="B227" i="4"/>
  <c r="A227" i="4"/>
  <c r="E226" i="4"/>
  <c r="D226" i="4"/>
  <c r="C226" i="4"/>
  <c r="B226" i="4"/>
  <c r="A226" i="4"/>
  <c r="B225" i="4"/>
  <c r="A225" i="4"/>
  <c r="E224" i="4"/>
  <c r="D224" i="4"/>
  <c r="C224" i="4"/>
  <c r="B224" i="4"/>
  <c r="A224" i="4"/>
  <c r="E223" i="4"/>
  <c r="D223" i="4"/>
  <c r="C223" i="4"/>
  <c r="B223" i="4"/>
  <c r="A223" i="4"/>
  <c r="E222" i="4"/>
  <c r="D222" i="4"/>
  <c r="C222" i="4"/>
  <c r="B222" i="4"/>
  <c r="A222" i="4"/>
  <c r="E221" i="4"/>
  <c r="D221" i="4"/>
  <c r="C221" i="4"/>
  <c r="B221" i="4"/>
  <c r="A221" i="4"/>
  <c r="B220" i="4"/>
  <c r="A220" i="4"/>
  <c r="E219" i="4"/>
  <c r="D219" i="4"/>
  <c r="C219" i="4"/>
  <c r="B219" i="4"/>
  <c r="A219" i="4"/>
  <c r="E218" i="4"/>
  <c r="D218" i="4"/>
  <c r="C218" i="4"/>
  <c r="B218" i="4"/>
  <c r="A218" i="4"/>
  <c r="E217" i="4"/>
  <c r="D217" i="4"/>
  <c r="C217" i="4"/>
  <c r="B217" i="4"/>
  <c r="A217" i="4"/>
  <c r="E216" i="4"/>
  <c r="D216" i="4"/>
  <c r="C216" i="4"/>
  <c r="B216" i="4"/>
  <c r="A216" i="4"/>
  <c r="E215" i="4"/>
  <c r="D215" i="4"/>
  <c r="C215" i="4"/>
  <c r="B215" i="4"/>
  <c r="A215" i="4"/>
  <c r="B214" i="4"/>
  <c r="A214" i="4"/>
  <c r="E213" i="4"/>
  <c r="D213" i="4"/>
  <c r="C213" i="4"/>
  <c r="B213" i="4"/>
  <c r="A213" i="4"/>
  <c r="E212" i="4"/>
  <c r="D212" i="4"/>
  <c r="C212" i="4"/>
  <c r="B212" i="4"/>
  <c r="A212" i="4"/>
  <c r="E211" i="4"/>
  <c r="D211" i="4"/>
  <c r="C211" i="4"/>
  <c r="B211" i="4"/>
  <c r="A211" i="4"/>
  <c r="E210" i="4"/>
  <c r="D210" i="4"/>
  <c r="C210" i="4"/>
  <c r="B210" i="4"/>
  <c r="A210" i="4"/>
  <c r="B209" i="4"/>
  <c r="A209" i="4"/>
  <c r="E208" i="4"/>
  <c r="D208" i="4"/>
  <c r="C208" i="4"/>
  <c r="B208" i="4"/>
  <c r="A208" i="4"/>
  <c r="E207" i="4"/>
  <c r="D207" i="4"/>
  <c r="C207" i="4"/>
  <c r="B207" i="4"/>
  <c r="A207" i="4"/>
  <c r="B206" i="4"/>
  <c r="A206" i="4"/>
  <c r="E205" i="4"/>
  <c r="D205" i="4"/>
  <c r="C205" i="4"/>
  <c r="B205" i="4"/>
  <c r="A205" i="4"/>
  <c r="E204" i="4"/>
  <c r="D204" i="4"/>
  <c r="C204" i="4"/>
  <c r="B204" i="4"/>
  <c r="A204" i="4"/>
  <c r="E203" i="4"/>
  <c r="D203" i="4"/>
  <c r="C203" i="4"/>
  <c r="B203" i="4"/>
  <c r="A203" i="4"/>
  <c r="E202" i="4"/>
  <c r="D202" i="4"/>
  <c r="C202" i="4"/>
  <c r="B202" i="4"/>
  <c r="A202" i="4"/>
  <c r="E201" i="4"/>
  <c r="D201" i="4"/>
  <c r="C201" i="4"/>
  <c r="B201" i="4"/>
  <c r="A201" i="4"/>
  <c r="E200" i="4"/>
  <c r="D200" i="4"/>
  <c r="C200" i="4"/>
  <c r="B200" i="4"/>
  <c r="A200" i="4"/>
  <c r="E199" i="4"/>
  <c r="D199" i="4"/>
  <c r="C199" i="4"/>
  <c r="B199" i="4"/>
  <c r="A199" i="4"/>
  <c r="E198" i="4"/>
  <c r="D198" i="4"/>
  <c r="C198" i="4"/>
  <c r="B198" i="4"/>
  <c r="A198" i="4"/>
  <c r="E197" i="4"/>
  <c r="D197" i="4"/>
  <c r="C197" i="4"/>
  <c r="B197" i="4"/>
  <c r="A197" i="4"/>
  <c r="E196" i="4"/>
  <c r="D196" i="4"/>
  <c r="C196" i="4"/>
  <c r="B196" i="4"/>
  <c r="A196" i="4"/>
  <c r="E195" i="4"/>
  <c r="D195" i="4"/>
  <c r="C195" i="4"/>
  <c r="B195" i="4"/>
  <c r="A195" i="4"/>
  <c r="E194" i="4"/>
  <c r="D194" i="4"/>
  <c r="C194" i="4"/>
  <c r="B194" i="4"/>
  <c r="A194" i="4"/>
  <c r="E193" i="4"/>
  <c r="D193" i="4"/>
  <c r="C193" i="4"/>
  <c r="B193" i="4"/>
  <c r="A193" i="4"/>
  <c r="E192" i="4"/>
  <c r="D192" i="4"/>
  <c r="C192" i="4"/>
  <c r="B192" i="4"/>
  <c r="A192" i="4"/>
  <c r="B191" i="4"/>
  <c r="A191" i="4"/>
  <c r="E190" i="4"/>
  <c r="D190" i="4"/>
  <c r="C190" i="4"/>
  <c r="B190" i="4"/>
  <c r="A190" i="4"/>
  <c r="E189" i="4"/>
  <c r="D189" i="4"/>
  <c r="C189" i="4"/>
  <c r="B189" i="4"/>
  <c r="A189" i="4"/>
  <c r="E188" i="4"/>
  <c r="D188" i="4"/>
  <c r="C188" i="4"/>
  <c r="B188" i="4"/>
  <c r="A188" i="4"/>
  <c r="E187" i="4"/>
  <c r="D187" i="4"/>
  <c r="C187" i="4"/>
  <c r="B187" i="4"/>
  <c r="A187" i="4"/>
  <c r="E186" i="4"/>
  <c r="D186" i="4"/>
  <c r="C186" i="4"/>
  <c r="B186" i="4"/>
  <c r="A186" i="4"/>
  <c r="E185" i="4"/>
  <c r="D185" i="4"/>
  <c r="C185" i="4"/>
  <c r="B185" i="4"/>
  <c r="A185" i="4"/>
  <c r="B184" i="4"/>
  <c r="A184" i="4"/>
  <c r="E183" i="4"/>
  <c r="D183" i="4"/>
  <c r="C183" i="4"/>
  <c r="B183" i="4"/>
  <c r="A183" i="4"/>
  <c r="E182" i="4"/>
  <c r="D182" i="4"/>
  <c r="C182" i="4"/>
  <c r="B182" i="4"/>
  <c r="A182" i="4"/>
  <c r="E181" i="4"/>
  <c r="D181" i="4"/>
  <c r="C181" i="4"/>
  <c r="B181" i="4"/>
  <c r="A181" i="4"/>
  <c r="B180" i="4"/>
  <c r="A180" i="4"/>
  <c r="E179" i="4"/>
  <c r="D179" i="4"/>
  <c r="C179" i="4"/>
  <c r="B179" i="4"/>
  <c r="A179" i="4"/>
  <c r="B178" i="4"/>
  <c r="A178" i="4"/>
  <c r="E177" i="4"/>
  <c r="D177" i="4"/>
  <c r="C177" i="4"/>
  <c r="B177" i="4"/>
  <c r="A177" i="4"/>
  <c r="E176" i="4"/>
  <c r="D176" i="4"/>
  <c r="C176" i="4"/>
  <c r="B176" i="4"/>
  <c r="A176" i="4"/>
  <c r="E175" i="4"/>
  <c r="D175" i="4"/>
  <c r="C175" i="4"/>
  <c r="B175" i="4"/>
  <c r="A175" i="4"/>
  <c r="E174" i="4"/>
  <c r="D174" i="4"/>
  <c r="C174" i="4"/>
  <c r="B174" i="4"/>
  <c r="A174" i="4"/>
  <c r="E173" i="4"/>
  <c r="D173" i="4"/>
  <c r="C173" i="4"/>
  <c r="B173" i="4"/>
  <c r="A173" i="4"/>
  <c r="E172" i="4"/>
  <c r="D172" i="4"/>
  <c r="C172" i="4"/>
  <c r="B172" i="4"/>
  <c r="A172" i="4"/>
  <c r="B171" i="4"/>
  <c r="A171" i="4"/>
  <c r="E170" i="4"/>
  <c r="D170" i="4"/>
  <c r="C170" i="4"/>
  <c r="B170" i="4"/>
  <c r="A170" i="4"/>
  <c r="B169" i="4"/>
  <c r="A169" i="4"/>
  <c r="E168" i="4"/>
  <c r="D168" i="4"/>
  <c r="C168" i="4"/>
  <c r="B168" i="4"/>
  <c r="A168" i="4"/>
  <c r="E167" i="4"/>
  <c r="D167" i="4"/>
  <c r="C167" i="4"/>
  <c r="B167" i="4"/>
  <c r="A167" i="4"/>
  <c r="E166" i="4"/>
  <c r="D166" i="4"/>
  <c r="C166" i="4"/>
  <c r="B166" i="4"/>
  <c r="A166" i="4"/>
  <c r="E165" i="4"/>
  <c r="D165" i="4"/>
  <c r="C165" i="4"/>
  <c r="B165" i="4"/>
  <c r="A165" i="4"/>
  <c r="E164" i="4"/>
  <c r="D164" i="4"/>
  <c r="C164" i="4"/>
  <c r="B164" i="4"/>
  <c r="A164" i="4"/>
  <c r="B163" i="4"/>
  <c r="A163" i="4"/>
  <c r="E162" i="4"/>
  <c r="D162" i="4"/>
  <c r="C162" i="4"/>
  <c r="B162" i="4"/>
  <c r="A162" i="4"/>
  <c r="B161" i="4"/>
  <c r="A161" i="4"/>
  <c r="I251" i="1"/>
  <c r="I250" i="1"/>
  <c r="I248" i="1"/>
  <c r="I247" i="1"/>
  <c r="I246" i="1"/>
  <c r="I245" i="1"/>
  <c r="I243" i="1"/>
  <c r="I242" i="1"/>
  <c r="I241" i="1"/>
  <c r="I240" i="1"/>
  <c r="I239" i="1"/>
  <c r="I238" i="1"/>
  <c r="I237" i="1"/>
  <c r="I236" i="1"/>
  <c r="I235" i="1"/>
  <c r="I234" i="1"/>
  <c r="I233" i="1"/>
  <c r="I231" i="1"/>
  <c r="I230" i="1"/>
  <c r="I228" i="1"/>
  <c r="I227" i="1"/>
  <c r="I226" i="1"/>
  <c r="I224" i="1"/>
  <c r="I223" i="1"/>
  <c r="I222" i="1"/>
  <c r="I221" i="1"/>
  <c r="I219" i="1"/>
  <c r="I218" i="1"/>
  <c r="I217" i="1"/>
  <c r="I216" i="1"/>
  <c r="I215" i="1"/>
  <c r="I213" i="1"/>
  <c r="I212" i="1"/>
  <c r="I211" i="1"/>
  <c r="I210" i="1"/>
  <c r="I208" i="1"/>
  <c r="I207" i="1"/>
  <c r="I205" i="1"/>
  <c r="I204" i="1"/>
  <c r="I203" i="1"/>
  <c r="I202" i="1"/>
  <c r="I201" i="1"/>
  <c r="I200" i="1"/>
  <c r="I199" i="1"/>
  <c r="I198" i="1"/>
  <c r="I197" i="1"/>
  <c r="I196" i="1"/>
  <c r="I195" i="1"/>
  <c r="I194" i="1"/>
  <c r="I193" i="1"/>
  <c r="I192" i="1"/>
  <c r="I190" i="1"/>
  <c r="I189" i="1"/>
  <c r="I188" i="1"/>
  <c r="I187" i="1"/>
  <c r="I186" i="1"/>
  <c r="I185" i="1"/>
  <c r="I183" i="1"/>
  <c r="I182" i="1"/>
  <c r="I181" i="1"/>
  <c r="I179" i="1"/>
  <c r="I177" i="1"/>
  <c r="I176" i="1"/>
  <c r="I175" i="1"/>
  <c r="I174" i="1"/>
  <c r="I173" i="1"/>
  <c r="I172" i="1"/>
  <c r="I170" i="1"/>
  <c r="I168" i="1"/>
  <c r="I167" i="1"/>
  <c r="I166" i="1"/>
  <c r="I165" i="1"/>
  <c r="I164" i="1"/>
  <c r="I162" i="1"/>
  <c r="B27" i="2"/>
  <c r="F64" i="1"/>
  <c r="F63" i="1"/>
  <c r="E64" i="4"/>
  <c r="D64" i="4"/>
  <c r="C64" i="4"/>
  <c r="B64" i="4"/>
  <c r="A64" i="4"/>
  <c r="E63" i="4"/>
  <c r="D63" i="4"/>
  <c r="C63" i="4"/>
  <c r="B63" i="4"/>
  <c r="A63" i="4"/>
  <c r="B62" i="4"/>
  <c r="A62" i="4"/>
  <c r="A65" i="4"/>
  <c r="B65" i="4"/>
  <c r="I64" i="1"/>
  <c r="I63" i="1"/>
  <c r="J34" i="4"/>
  <c r="F34" i="1" s="1"/>
  <c r="F20" i="1"/>
  <c r="F21" i="1"/>
  <c r="F23" i="1"/>
  <c r="F24" i="1"/>
  <c r="E20" i="4"/>
  <c r="D20" i="4"/>
  <c r="C20" i="4"/>
  <c r="B20" i="4"/>
  <c r="A20" i="4"/>
  <c r="E19" i="4"/>
  <c r="D19" i="4"/>
  <c r="C19" i="4"/>
  <c r="B19" i="4"/>
  <c r="A19" i="4"/>
  <c r="I20" i="1"/>
  <c r="J35" i="4"/>
  <c r="F35" i="1" s="1"/>
  <c r="F32" i="1"/>
  <c r="J31" i="4"/>
  <c r="J25" i="4"/>
  <c r="F25" i="1" s="1"/>
  <c r="J22" i="4"/>
  <c r="F22" i="1" s="1"/>
  <c r="E254" i="4"/>
  <c r="F160" i="1"/>
  <c r="F159" i="1"/>
  <c r="F158" i="1"/>
  <c r="F86" i="1"/>
  <c r="F73" i="1"/>
  <c r="F74" i="1"/>
  <c r="F75" i="1"/>
  <c r="F76" i="1"/>
  <c r="F77" i="1"/>
  <c r="F78" i="1"/>
  <c r="F79" i="1"/>
  <c r="F80" i="1"/>
  <c r="F81" i="1"/>
  <c r="F82" i="1"/>
  <c r="F72" i="1"/>
  <c r="F71" i="1"/>
  <c r="F49" i="1"/>
  <c r="F48" i="1"/>
  <c r="F46" i="1"/>
  <c r="F33" i="1"/>
  <c r="H33" i="1" s="1"/>
  <c r="F16" i="1"/>
  <c r="F11" i="1"/>
  <c r="F12" i="1"/>
  <c r="F10" i="1"/>
  <c r="E33" i="4"/>
  <c r="D33" i="4"/>
  <c r="C33" i="4"/>
  <c r="B33" i="4"/>
  <c r="A33" i="4"/>
  <c r="I33" i="1"/>
  <c r="J37" i="4"/>
  <c r="F37" i="1" s="1"/>
  <c r="F41" i="1"/>
  <c r="F40" i="1"/>
  <c r="F39" i="1"/>
  <c r="J44" i="4"/>
  <c r="F44" i="1" s="1"/>
  <c r="F45" i="1"/>
  <c r="J51" i="4"/>
  <c r="F51" i="1" s="1"/>
  <c r="F50" i="1"/>
  <c r="F253" i="1"/>
  <c r="J69" i="4"/>
  <c r="F69" i="1" s="1"/>
  <c r="J68" i="4"/>
  <c r="F68" i="1" s="1"/>
  <c r="J67" i="4"/>
  <c r="F67" i="1" s="1"/>
  <c r="J66" i="4"/>
  <c r="F66" i="1" s="1"/>
  <c r="F61" i="1"/>
  <c r="F60" i="1"/>
  <c r="J150" i="1" l="1"/>
  <c r="J138" i="1"/>
  <c r="J145" i="1"/>
  <c r="F31" i="1"/>
  <c r="J250" i="1"/>
  <c r="J134" i="1"/>
  <c r="J132" i="1"/>
  <c r="J139" i="1"/>
  <c r="J147" i="1"/>
  <c r="J153" i="1"/>
  <c r="J152" i="1" s="1"/>
  <c r="J136" i="1"/>
  <c r="J135" i="1"/>
  <c r="H118" i="1"/>
  <c r="J127" i="1"/>
  <c r="H104" i="1"/>
  <c r="J143" i="1"/>
  <c r="J126" i="1"/>
  <c r="J131" i="1"/>
  <c r="H132" i="1"/>
  <c r="J155" i="1"/>
  <c r="J154" i="1" s="1"/>
  <c r="J149" i="1"/>
  <c r="J151" i="1"/>
  <c r="J148" i="1"/>
  <c r="H150" i="1"/>
  <c r="J141" i="1"/>
  <c r="J140" i="1" s="1"/>
  <c r="H153" i="1"/>
  <c r="H152" i="1" s="1"/>
  <c r="J130" i="1"/>
  <c r="J146" i="1"/>
  <c r="J129" i="1"/>
  <c r="J137" i="1"/>
  <c r="J144" i="1"/>
  <c r="H143" i="1"/>
  <c r="H145" i="1"/>
  <c r="H147" i="1"/>
  <c r="H138" i="1"/>
  <c r="H139" i="1"/>
  <c r="H134" i="1"/>
  <c r="H136" i="1"/>
  <c r="H135" i="1"/>
  <c r="H137" i="1"/>
  <c r="H131" i="1"/>
  <c r="H129" i="1"/>
  <c r="H126" i="1"/>
  <c r="H127" i="1"/>
  <c r="J116" i="1"/>
  <c r="J88" i="1"/>
  <c r="J227" i="1"/>
  <c r="J89" i="1"/>
  <c r="J90" i="1"/>
  <c r="J92" i="1"/>
  <c r="J91" i="1"/>
  <c r="J93" i="1"/>
  <c r="H90" i="1"/>
  <c r="H91" i="1"/>
  <c r="H88" i="1"/>
  <c r="H89" i="1"/>
  <c r="J240" i="1"/>
  <c r="J105" i="1"/>
  <c r="J120" i="1"/>
  <c r="J111" i="1"/>
  <c r="J107" i="1"/>
  <c r="J108" i="1"/>
  <c r="J99" i="1"/>
  <c r="J122" i="1"/>
  <c r="J110" i="1"/>
  <c r="J101" i="1"/>
  <c r="J103" i="1"/>
  <c r="J102" i="1" s="1"/>
  <c r="J124" i="1"/>
  <c r="J112" i="1"/>
  <c r="J109" i="1"/>
  <c r="J106" i="1"/>
  <c r="J100" i="1"/>
  <c r="J114" i="1"/>
  <c r="J123" i="1"/>
  <c r="J121" i="1"/>
  <c r="J119" i="1"/>
  <c r="J117" i="1"/>
  <c r="J115" i="1"/>
  <c r="J113" i="1"/>
  <c r="J222" i="1"/>
  <c r="J223" i="1"/>
  <c r="J245" i="1"/>
  <c r="H180" i="1"/>
  <c r="J235" i="1"/>
  <c r="J251" i="1"/>
  <c r="J238" i="1"/>
  <c r="H165" i="1"/>
  <c r="J233" i="1"/>
  <c r="J228" i="1"/>
  <c r="J236" i="1"/>
  <c r="J239" i="1"/>
  <c r="J226" i="1"/>
  <c r="J234" i="1"/>
  <c r="J231" i="1"/>
  <c r="J237" i="1"/>
  <c r="H250" i="1"/>
  <c r="H249" i="1" s="1"/>
  <c r="J241" i="1"/>
  <c r="J246" i="1"/>
  <c r="J224" i="1"/>
  <c r="J242" i="1"/>
  <c r="J247" i="1"/>
  <c r="J221" i="1"/>
  <c r="J230" i="1"/>
  <c r="J243" i="1"/>
  <c r="J248" i="1"/>
  <c r="H245" i="1"/>
  <c r="H247" i="1"/>
  <c r="H246" i="1"/>
  <c r="H248" i="1"/>
  <c r="H240" i="1"/>
  <c r="H242" i="1"/>
  <c r="H241" i="1"/>
  <c r="H243" i="1"/>
  <c r="H230" i="1"/>
  <c r="H229" i="1" s="1"/>
  <c r="H227" i="1"/>
  <c r="H225" i="1" s="1"/>
  <c r="H221" i="1"/>
  <c r="H223" i="1"/>
  <c r="H222" i="1"/>
  <c r="H224" i="1"/>
  <c r="J204" i="1"/>
  <c r="J213" i="1"/>
  <c r="J193" i="1"/>
  <c r="J201" i="1"/>
  <c r="J210" i="1"/>
  <c r="J215" i="1"/>
  <c r="J219" i="1"/>
  <c r="J195" i="1"/>
  <c r="J212" i="1"/>
  <c r="J217" i="1"/>
  <c r="J218" i="1"/>
  <c r="J202" i="1"/>
  <c r="J192" i="1"/>
  <c r="J196" i="1"/>
  <c r="J205" i="1"/>
  <c r="J208" i="1"/>
  <c r="J197" i="1"/>
  <c r="J199" i="1"/>
  <c r="J190" i="1"/>
  <c r="J200" i="1"/>
  <c r="J194" i="1"/>
  <c r="J198" i="1"/>
  <c r="H200" i="1"/>
  <c r="J203" i="1"/>
  <c r="J207" i="1"/>
  <c r="J211" i="1"/>
  <c r="J216" i="1"/>
  <c r="H218" i="1"/>
  <c r="H219" i="1"/>
  <c r="H216" i="1"/>
  <c r="H215" i="1"/>
  <c r="H217" i="1"/>
  <c r="H212" i="1"/>
  <c r="H213" i="1"/>
  <c r="H210" i="1"/>
  <c r="H211" i="1"/>
  <c r="H206" i="1"/>
  <c r="H202" i="1"/>
  <c r="H204" i="1"/>
  <c r="H201" i="1"/>
  <c r="H197" i="1"/>
  <c r="H198" i="1"/>
  <c r="H193" i="1"/>
  <c r="H195" i="1"/>
  <c r="H190" i="1"/>
  <c r="J164" i="1"/>
  <c r="J168" i="1"/>
  <c r="J167" i="1"/>
  <c r="J173" i="1"/>
  <c r="J188" i="1"/>
  <c r="J185" i="1"/>
  <c r="J177" i="1"/>
  <c r="J183" i="1"/>
  <c r="J166" i="1"/>
  <c r="J181" i="1"/>
  <c r="J187" i="1"/>
  <c r="J182" i="1"/>
  <c r="J175" i="1"/>
  <c r="J186" i="1"/>
  <c r="J189" i="1"/>
  <c r="H188" i="1"/>
  <c r="H185" i="1"/>
  <c r="J170" i="1"/>
  <c r="J169" i="1" s="1"/>
  <c r="J162" i="1"/>
  <c r="J161" i="1" s="1"/>
  <c r="H168" i="1"/>
  <c r="J165" i="1"/>
  <c r="J179" i="1"/>
  <c r="J178" i="1" s="1"/>
  <c r="H179" i="1"/>
  <c r="H178" i="1" s="1"/>
  <c r="H177" i="1"/>
  <c r="H173" i="1"/>
  <c r="H175" i="1"/>
  <c r="J172" i="1"/>
  <c r="J174" i="1"/>
  <c r="J176" i="1"/>
  <c r="H167" i="1"/>
  <c r="H164" i="1"/>
  <c r="H166" i="1"/>
  <c r="J64" i="1"/>
  <c r="H64" i="1"/>
  <c r="J33" i="1"/>
  <c r="J63" i="1"/>
  <c r="H63" i="1"/>
  <c r="F36" i="1"/>
  <c r="J42" i="4"/>
  <c r="J20" i="1"/>
  <c r="H20" i="1"/>
  <c r="F57" i="1"/>
  <c r="F56" i="1"/>
  <c r="J55" i="4"/>
  <c r="F55" i="1" s="1"/>
  <c r="J249" i="1" l="1"/>
  <c r="F42" i="1"/>
  <c r="J59" i="4"/>
  <c r="F59" i="1" s="1"/>
  <c r="J133" i="1"/>
  <c r="J125" i="1"/>
  <c r="H128" i="1"/>
  <c r="H133" i="1"/>
  <c r="J128" i="1"/>
  <c r="J118" i="1"/>
  <c r="H125" i="1"/>
  <c r="J104" i="1"/>
  <c r="H142" i="1"/>
  <c r="J142" i="1"/>
  <c r="H171" i="1"/>
  <c r="J244" i="1"/>
  <c r="H163" i="1"/>
  <c r="H244" i="1"/>
  <c r="H191" i="1"/>
  <c r="H232" i="1"/>
  <c r="J220" i="1"/>
  <c r="J184" i="1"/>
  <c r="H209" i="1"/>
  <c r="J232" i="1"/>
  <c r="J229" i="1"/>
  <c r="J214" i="1"/>
  <c r="J171" i="1"/>
  <c r="J180" i="1"/>
  <c r="H214" i="1"/>
  <c r="J209" i="1"/>
  <c r="H220" i="1"/>
  <c r="J225" i="1"/>
  <c r="J191" i="1"/>
  <c r="J206" i="1"/>
  <c r="H184" i="1"/>
  <c r="J163" i="1"/>
  <c r="J62" i="1"/>
  <c r="E28" i="2" s="1"/>
  <c r="H62" i="1"/>
  <c r="I160" i="1"/>
  <c r="J160" i="1" s="1"/>
  <c r="I159" i="1"/>
  <c r="J159" i="1" s="1"/>
  <c r="H159" i="1"/>
  <c r="I158" i="1"/>
  <c r="H97" i="1"/>
  <c r="I98" i="1"/>
  <c r="J98" i="1" s="1"/>
  <c r="I97" i="1"/>
  <c r="I95" i="1"/>
  <c r="H95" i="1"/>
  <c r="H94" i="1" s="1"/>
  <c r="I87" i="1"/>
  <c r="J87" i="1" s="1"/>
  <c r="I86" i="1"/>
  <c r="H77" i="1"/>
  <c r="H68" i="1"/>
  <c r="H69" i="1"/>
  <c r="H50" i="1"/>
  <c r="E69" i="4"/>
  <c r="D69" i="4"/>
  <c r="C69" i="4"/>
  <c r="B69" i="4"/>
  <c r="A69" i="4"/>
  <c r="E68" i="4"/>
  <c r="D68" i="4"/>
  <c r="C68" i="4"/>
  <c r="B68" i="4"/>
  <c r="A68" i="4"/>
  <c r="E67" i="4"/>
  <c r="D67" i="4"/>
  <c r="C67" i="4"/>
  <c r="B67" i="4"/>
  <c r="A67" i="4"/>
  <c r="I69" i="1"/>
  <c r="I68" i="1"/>
  <c r="I67" i="1"/>
  <c r="E82" i="4"/>
  <c r="D82" i="4"/>
  <c r="C82" i="4"/>
  <c r="B82" i="4"/>
  <c r="A82" i="4"/>
  <c r="E81" i="4"/>
  <c r="D81" i="4"/>
  <c r="C81" i="4"/>
  <c r="B81" i="4"/>
  <c r="A81" i="4"/>
  <c r="E79" i="4"/>
  <c r="D79" i="4"/>
  <c r="C79" i="4"/>
  <c r="B79" i="4"/>
  <c r="A79" i="4"/>
  <c r="E77" i="4"/>
  <c r="D77" i="4"/>
  <c r="C77" i="4"/>
  <c r="B77" i="4"/>
  <c r="A77" i="4"/>
  <c r="E75" i="4"/>
  <c r="D75" i="4"/>
  <c r="C75" i="4"/>
  <c r="B75" i="4"/>
  <c r="A75" i="4"/>
  <c r="E74" i="4"/>
  <c r="D74" i="4"/>
  <c r="C74" i="4"/>
  <c r="B74" i="4"/>
  <c r="A74" i="4"/>
  <c r="E72" i="4"/>
  <c r="D72" i="4"/>
  <c r="C72" i="4"/>
  <c r="B72" i="4"/>
  <c r="A72" i="4"/>
  <c r="E34" i="4"/>
  <c r="D34" i="4"/>
  <c r="C34" i="4"/>
  <c r="B34" i="4"/>
  <c r="A34" i="4"/>
  <c r="I34" i="1"/>
  <c r="I79" i="1"/>
  <c r="I77" i="1"/>
  <c r="I75" i="1"/>
  <c r="H75" i="1"/>
  <c r="I82" i="1"/>
  <c r="I81" i="1"/>
  <c r="I74" i="1"/>
  <c r="H74" i="1"/>
  <c r="I72" i="1"/>
  <c r="I49" i="1"/>
  <c r="I48" i="1"/>
  <c r="I50" i="1"/>
  <c r="I51" i="1"/>
  <c r="J28" i="2" l="1"/>
  <c r="I28" i="2"/>
  <c r="J95" i="1"/>
  <c r="J94" i="1" s="1"/>
  <c r="J158" i="1"/>
  <c r="J157" i="1" s="1"/>
  <c r="J156" i="1" s="1"/>
  <c r="E36" i="2" s="1"/>
  <c r="J86" i="1"/>
  <c r="H158" i="1"/>
  <c r="H160" i="1"/>
  <c r="J97" i="1"/>
  <c r="J96" i="1" s="1"/>
  <c r="H98" i="1"/>
  <c r="H96" i="1" s="1"/>
  <c r="H87" i="1"/>
  <c r="H86" i="1"/>
  <c r="J68" i="1"/>
  <c r="J69" i="1"/>
  <c r="J67" i="1"/>
  <c r="H67" i="1"/>
  <c r="J79" i="1"/>
  <c r="H79" i="1"/>
  <c r="J77" i="1"/>
  <c r="J72" i="1"/>
  <c r="J75" i="1"/>
  <c r="J74" i="1"/>
  <c r="J82" i="1"/>
  <c r="J81" i="1"/>
  <c r="H82" i="1"/>
  <c r="H81" i="1"/>
  <c r="H72" i="1"/>
  <c r="J50" i="1"/>
  <c r="F36" i="2" l="1"/>
  <c r="L28" i="2"/>
  <c r="K36" i="2"/>
  <c r="I36" i="2"/>
  <c r="H36" i="2"/>
  <c r="J36" i="2"/>
  <c r="H157" i="1"/>
  <c r="H156" i="1" s="1"/>
  <c r="H85" i="1"/>
  <c r="H84" i="1" s="1"/>
  <c r="J85" i="1"/>
  <c r="J84" i="1" s="1"/>
  <c r="E34" i="2" s="1"/>
  <c r="H34" i="2" l="1"/>
  <c r="I34" i="2"/>
  <c r="J34" i="2"/>
  <c r="K34" i="2"/>
  <c r="F34" i="2"/>
  <c r="L36" i="2"/>
  <c r="A23" i="4"/>
  <c r="I253" i="1"/>
  <c r="I73" i="1"/>
  <c r="I76" i="1"/>
  <c r="I78" i="1"/>
  <c r="I80" i="1"/>
  <c r="I71" i="1"/>
  <c r="I66" i="1"/>
  <c r="I59" i="1"/>
  <c r="I60" i="1"/>
  <c r="I61" i="1"/>
  <c r="I55" i="1"/>
  <c r="I56" i="1"/>
  <c r="I57" i="1"/>
  <c r="I54" i="1"/>
  <c r="I45" i="1"/>
  <c r="I46" i="1"/>
  <c r="I44" i="1"/>
  <c r="I40" i="1"/>
  <c r="I41" i="1"/>
  <c r="I42" i="1"/>
  <c r="I39" i="1"/>
  <c r="I32" i="1"/>
  <c r="I35" i="1"/>
  <c r="I36" i="1"/>
  <c r="I37" i="1"/>
  <c r="I31" i="1"/>
  <c r="I21" i="1"/>
  <c r="I22" i="1"/>
  <c r="I23" i="1"/>
  <c r="I24" i="1"/>
  <c r="I25" i="1"/>
  <c r="I16" i="1"/>
  <c r="I11" i="1"/>
  <c r="E19" i="6" s="1"/>
  <c r="I12" i="1"/>
  <c r="E20" i="6" s="1"/>
  <c r="I9" i="1"/>
  <c r="E17" i="6" s="1"/>
  <c r="C60" i="4"/>
  <c r="C61" i="4"/>
  <c r="J9" i="4"/>
  <c r="F20" i="6" l="1"/>
  <c r="K20" i="6"/>
  <c r="J20" i="6"/>
  <c r="L20" i="6"/>
  <c r="K17" i="6"/>
  <c r="J17" i="6"/>
  <c r="F17" i="6"/>
  <c r="L17" i="6"/>
  <c r="F19" i="6"/>
  <c r="L19" i="6"/>
  <c r="K19" i="6"/>
  <c r="J19" i="6"/>
  <c r="L34" i="2"/>
  <c r="J34" i="1"/>
  <c r="H34" i="1"/>
  <c r="J46" i="1"/>
  <c r="A3" i="2"/>
  <c r="B37" i="2"/>
  <c r="B35" i="2"/>
  <c r="B33" i="2"/>
  <c r="B31" i="2"/>
  <c r="B29" i="2"/>
  <c r="B25" i="2"/>
  <c r="B23" i="2"/>
  <c r="B21" i="2"/>
  <c r="B19" i="2"/>
  <c r="B17" i="2"/>
  <c r="B15" i="2"/>
  <c r="B13" i="2"/>
  <c r="B11" i="2"/>
  <c r="B7" i="2"/>
  <c r="A5" i="2"/>
  <c r="A4" i="2"/>
  <c r="B5" i="4"/>
  <c r="B4" i="4"/>
  <c r="B3" i="4"/>
  <c r="E160" i="4" l="1"/>
  <c r="D160" i="4"/>
  <c r="C160" i="4"/>
  <c r="B160" i="4"/>
  <c r="A160" i="4"/>
  <c r="E159" i="4"/>
  <c r="D159" i="4"/>
  <c r="C159" i="4"/>
  <c r="B159" i="4"/>
  <c r="A159" i="4"/>
  <c r="E158" i="4"/>
  <c r="D158" i="4"/>
  <c r="C158" i="4"/>
  <c r="B158" i="4"/>
  <c r="A158" i="4"/>
  <c r="B157" i="4"/>
  <c r="A157" i="4"/>
  <c r="E49" i="4"/>
  <c r="I10" i="1"/>
  <c r="E18" i="6" s="1"/>
  <c r="H61" i="1"/>
  <c r="H40" i="1"/>
  <c r="D66" i="4"/>
  <c r="E253" i="4"/>
  <c r="H46" i="1"/>
  <c r="H56" i="1"/>
  <c r="F9" i="1"/>
  <c r="J9" i="1" s="1"/>
  <c r="D253" i="4"/>
  <c r="C253" i="4"/>
  <c r="B253" i="4"/>
  <c r="A253" i="4"/>
  <c r="B252" i="4"/>
  <c r="A252" i="4"/>
  <c r="B156" i="4"/>
  <c r="A156" i="4"/>
  <c r="E98" i="4"/>
  <c r="D98" i="4"/>
  <c r="C98" i="4"/>
  <c r="B98" i="4"/>
  <c r="A98" i="4"/>
  <c r="E97" i="4"/>
  <c r="D97" i="4"/>
  <c r="C97" i="4"/>
  <c r="B97" i="4"/>
  <c r="A97" i="4"/>
  <c r="E95" i="4"/>
  <c r="D95" i="4"/>
  <c r="C95" i="4"/>
  <c r="B95" i="4"/>
  <c r="A95" i="4"/>
  <c r="B94" i="4"/>
  <c r="A94" i="4"/>
  <c r="E87" i="4"/>
  <c r="D87" i="4"/>
  <c r="C87" i="4"/>
  <c r="B87" i="4"/>
  <c r="A87" i="4"/>
  <c r="E86" i="4"/>
  <c r="D86" i="4"/>
  <c r="C86" i="4"/>
  <c r="B86" i="4"/>
  <c r="A86" i="4"/>
  <c r="B85" i="4"/>
  <c r="A85" i="4"/>
  <c r="B84" i="4"/>
  <c r="A84" i="4"/>
  <c r="E80" i="4"/>
  <c r="D80" i="4"/>
  <c r="C80" i="4"/>
  <c r="B80" i="4"/>
  <c r="A80" i="4"/>
  <c r="E78" i="4"/>
  <c r="D78" i="4"/>
  <c r="C78" i="4"/>
  <c r="B78" i="4"/>
  <c r="A78" i="4"/>
  <c r="E76" i="4"/>
  <c r="D76" i="4"/>
  <c r="C76" i="4"/>
  <c r="B76" i="4"/>
  <c r="A76" i="4"/>
  <c r="E73" i="4"/>
  <c r="D73" i="4"/>
  <c r="C73" i="4"/>
  <c r="B73" i="4"/>
  <c r="A73" i="4"/>
  <c r="E71" i="4"/>
  <c r="D71" i="4"/>
  <c r="C71" i="4"/>
  <c r="B71" i="4"/>
  <c r="A71" i="4"/>
  <c r="B70" i="4"/>
  <c r="A70" i="4"/>
  <c r="E66" i="4"/>
  <c r="C66" i="4"/>
  <c r="B66" i="4"/>
  <c r="A66" i="4"/>
  <c r="A60" i="4"/>
  <c r="B60" i="4"/>
  <c r="D60" i="4"/>
  <c r="E60" i="4"/>
  <c r="A61" i="4"/>
  <c r="B61" i="4"/>
  <c r="D61" i="4"/>
  <c r="E61" i="4"/>
  <c r="E59" i="4"/>
  <c r="D59" i="4"/>
  <c r="C59" i="4"/>
  <c r="B59" i="4"/>
  <c r="A59" i="4"/>
  <c r="B58" i="4"/>
  <c r="A58" i="4"/>
  <c r="E57" i="4"/>
  <c r="D57" i="4"/>
  <c r="C57" i="4"/>
  <c r="B57" i="4"/>
  <c r="A57" i="4"/>
  <c r="E56" i="4"/>
  <c r="D56" i="4"/>
  <c r="C56" i="4"/>
  <c r="B56" i="4"/>
  <c r="A56" i="4"/>
  <c r="E55" i="4"/>
  <c r="D55" i="4"/>
  <c r="C55" i="4"/>
  <c r="B55" i="4"/>
  <c r="A55" i="4"/>
  <c r="E54" i="4"/>
  <c r="D54" i="4"/>
  <c r="C54" i="4"/>
  <c r="B54" i="4"/>
  <c r="A54" i="4"/>
  <c r="B52" i="4"/>
  <c r="A52" i="4"/>
  <c r="E51" i="4"/>
  <c r="D51" i="4"/>
  <c r="C51" i="4"/>
  <c r="B51" i="4"/>
  <c r="A51" i="4"/>
  <c r="E50" i="4"/>
  <c r="D50" i="4"/>
  <c r="C50" i="4"/>
  <c r="B50" i="4"/>
  <c r="A50" i="4"/>
  <c r="D49" i="4"/>
  <c r="C49" i="4"/>
  <c r="B49" i="4"/>
  <c r="A49" i="4"/>
  <c r="E48" i="4"/>
  <c r="D48" i="4"/>
  <c r="C48" i="4"/>
  <c r="B48" i="4"/>
  <c r="A48" i="4"/>
  <c r="B47" i="4"/>
  <c r="A47" i="4"/>
  <c r="A45" i="4"/>
  <c r="B45" i="4"/>
  <c r="C45" i="4"/>
  <c r="D45" i="4"/>
  <c r="E45" i="4"/>
  <c r="A46" i="4"/>
  <c r="B46" i="4"/>
  <c r="C46" i="4"/>
  <c r="D46" i="4"/>
  <c r="E46" i="4"/>
  <c r="E44" i="4"/>
  <c r="D44" i="4"/>
  <c r="C44" i="4"/>
  <c r="B44" i="4"/>
  <c r="A44" i="4"/>
  <c r="B43" i="4"/>
  <c r="A43" i="4"/>
  <c r="E42" i="4"/>
  <c r="D42" i="4"/>
  <c r="C42" i="4"/>
  <c r="B42" i="4"/>
  <c r="A42" i="4"/>
  <c r="E41" i="4"/>
  <c r="D41" i="4"/>
  <c r="C41" i="4"/>
  <c r="B41" i="4"/>
  <c r="A41" i="4"/>
  <c r="E40" i="4"/>
  <c r="D40" i="4"/>
  <c r="C40" i="4"/>
  <c r="B40" i="4"/>
  <c r="A40" i="4"/>
  <c r="E39" i="4"/>
  <c r="D39" i="4"/>
  <c r="C39" i="4"/>
  <c r="B39" i="4"/>
  <c r="A39" i="4"/>
  <c r="B38" i="4"/>
  <c r="A38" i="4"/>
  <c r="A31" i="4"/>
  <c r="B31" i="4"/>
  <c r="C31" i="4"/>
  <c r="D31" i="4"/>
  <c r="E31" i="4"/>
  <c r="A32" i="4"/>
  <c r="B32" i="4"/>
  <c r="C32" i="4"/>
  <c r="D32" i="4"/>
  <c r="E32" i="4"/>
  <c r="A35" i="4"/>
  <c r="B35" i="4"/>
  <c r="C35" i="4"/>
  <c r="D35" i="4"/>
  <c r="E35" i="4"/>
  <c r="A36" i="4"/>
  <c r="B36" i="4"/>
  <c r="C36" i="4"/>
  <c r="D36" i="4"/>
  <c r="E36" i="4"/>
  <c r="A37" i="4"/>
  <c r="B37" i="4"/>
  <c r="C37" i="4"/>
  <c r="D37" i="4"/>
  <c r="E37" i="4"/>
  <c r="B30" i="4"/>
  <c r="A30" i="4"/>
  <c r="A17" i="4"/>
  <c r="A21" i="4"/>
  <c r="B21" i="4"/>
  <c r="C21" i="4"/>
  <c r="D21" i="4"/>
  <c r="E21" i="4"/>
  <c r="A22" i="4"/>
  <c r="B22" i="4"/>
  <c r="C22" i="4"/>
  <c r="D22" i="4"/>
  <c r="E22" i="4"/>
  <c r="B23" i="4"/>
  <c r="C23" i="4"/>
  <c r="D23" i="4"/>
  <c r="E23" i="4"/>
  <c r="A24" i="4"/>
  <c r="B24" i="4"/>
  <c r="C24" i="4"/>
  <c r="D24" i="4"/>
  <c r="E24" i="4"/>
  <c r="A25" i="4"/>
  <c r="B25" i="4"/>
  <c r="C25" i="4"/>
  <c r="D25" i="4"/>
  <c r="E25" i="4"/>
  <c r="A16" i="4"/>
  <c r="B16" i="4"/>
  <c r="C16" i="4"/>
  <c r="D16" i="4"/>
  <c r="E16" i="4"/>
  <c r="A15" i="4"/>
  <c r="A8" i="4"/>
  <c r="A10" i="4"/>
  <c r="B10" i="4"/>
  <c r="C10" i="4"/>
  <c r="D10" i="4"/>
  <c r="E10" i="4"/>
  <c r="A11" i="4"/>
  <c r="B11" i="4"/>
  <c r="C11" i="4"/>
  <c r="D11" i="4"/>
  <c r="E11" i="4"/>
  <c r="A12" i="4"/>
  <c r="B12" i="4"/>
  <c r="C12" i="4"/>
  <c r="D12" i="4"/>
  <c r="E12" i="4"/>
  <c r="E9" i="4"/>
  <c r="D9" i="4"/>
  <c r="C9" i="4"/>
  <c r="B9" i="4"/>
  <c r="A9" i="4"/>
  <c r="B17" i="4"/>
  <c r="B15" i="4"/>
  <c r="B8" i="4"/>
  <c r="F18" i="6" l="1"/>
  <c r="F16" i="6" s="1"/>
  <c r="K18" i="6"/>
  <c r="K16" i="6" s="1"/>
  <c r="J18" i="6"/>
  <c r="J16" i="6" s="1"/>
  <c r="L18" i="6"/>
  <c r="L16" i="6" s="1"/>
  <c r="H48" i="1"/>
  <c r="J48" i="1"/>
  <c r="J49" i="1"/>
  <c r="H49" i="1"/>
  <c r="H51" i="1"/>
  <c r="J51" i="1"/>
  <c r="H11" i="1"/>
  <c r="J11" i="1"/>
  <c r="H44" i="1"/>
  <c r="J44" i="1"/>
  <c r="H16" i="1"/>
  <c r="H15" i="1" s="1"/>
  <c r="J16" i="1"/>
  <c r="J15" i="1" s="1"/>
  <c r="E12" i="2" s="1"/>
  <c r="H22" i="1"/>
  <c r="J22" i="1"/>
  <c r="H24" i="1"/>
  <c r="J24" i="1"/>
  <c r="H25" i="1"/>
  <c r="J25" i="1"/>
  <c r="H21" i="1"/>
  <c r="J21" i="1"/>
  <c r="H31" i="1"/>
  <c r="J31" i="1"/>
  <c r="H23" i="1"/>
  <c r="J23" i="1"/>
  <c r="H32" i="1"/>
  <c r="J32" i="1"/>
  <c r="H36" i="1"/>
  <c r="J36" i="1"/>
  <c r="J10" i="1"/>
  <c r="H35" i="1"/>
  <c r="J35" i="1"/>
  <c r="H37" i="1"/>
  <c r="J37" i="1"/>
  <c r="H12" i="1"/>
  <c r="J12" i="1"/>
  <c r="H41" i="1"/>
  <c r="H42" i="1"/>
  <c r="J40" i="1"/>
  <c r="J61" i="1"/>
  <c r="J41" i="1"/>
  <c r="J42" i="1"/>
  <c r="J56" i="1"/>
  <c r="H17" i="1" l="1"/>
  <c r="J17" i="1"/>
  <c r="E14" i="2" s="1"/>
  <c r="H45" i="1"/>
  <c r="H43" i="1" s="1"/>
  <c r="J45" i="1"/>
  <c r="J43" i="1" s="1"/>
  <c r="H30" i="1"/>
  <c r="J30" i="1"/>
  <c r="E20" i="2" l="1"/>
  <c r="H20" i="2" s="1"/>
  <c r="E16" i="2"/>
  <c r="F16" i="2" s="1"/>
  <c r="G16" i="2"/>
  <c r="H16" i="2"/>
  <c r="I16" i="2"/>
  <c r="J16" i="2"/>
  <c r="J20" i="2"/>
  <c r="K20" i="2"/>
  <c r="J12" i="2"/>
  <c r="G12" i="2"/>
  <c r="H12" i="2"/>
  <c r="I12" i="2"/>
  <c r="G14" i="2"/>
  <c r="H14" i="2"/>
  <c r="I14" i="2"/>
  <c r="J14" i="2"/>
  <c r="F12" i="2"/>
  <c r="F14" i="2"/>
  <c r="J253" i="1"/>
  <c r="J252" i="1" s="1"/>
  <c r="H253" i="1"/>
  <c r="H252" i="1" s="1"/>
  <c r="J80" i="1"/>
  <c r="H80" i="1"/>
  <c r="J78" i="1"/>
  <c r="H78" i="1"/>
  <c r="J76" i="1"/>
  <c r="H76" i="1"/>
  <c r="J73" i="1"/>
  <c r="H73" i="1"/>
  <c r="J71" i="1"/>
  <c r="H71" i="1"/>
  <c r="J66" i="1"/>
  <c r="H66" i="1"/>
  <c r="H65" i="1" s="1"/>
  <c r="E38" i="2" l="1"/>
  <c r="K38" i="2" s="1"/>
  <c r="I20" i="2"/>
  <c r="L12" i="2"/>
  <c r="L16" i="2"/>
  <c r="L20" i="2"/>
  <c r="L14" i="2"/>
  <c r="J70" i="1"/>
  <c r="E32" i="2" s="1"/>
  <c r="H70" i="1"/>
  <c r="J65" i="1"/>
  <c r="E30" i="2" s="1"/>
  <c r="J60" i="1"/>
  <c r="H60" i="1"/>
  <c r="J59" i="1"/>
  <c r="H59" i="1"/>
  <c r="J57" i="1"/>
  <c r="H57" i="1"/>
  <c r="J54" i="1"/>
  <c r="H54" i="1"/>
  <c r="J39" i="1"/>
  <c r="J38" i="1" s="1"/>
  <c r="E18" i="2" s="1"/>
  <c r="H39" i="1"/>
  <c r="H38" i="1" s="1"/>
  <c r="K32" i="2" l="1"/>
  <c r="J32" i="2"/>
  <c r="I32" i="2"/>
  <c r="K30" i="2"/>
  <c r="J30" i="2"/>
  <c r="I30" i="2"/>
  <c r="L38" i="2"/>
  <c r="H58" i="1"/>
  <c r="H47" i="1"/>
  <c r="J47" i="1"/>
  <c r="E22" i="2" s="1"/>
  <c r="J58" i="1"/>
  <c r="E26" i="2" s="1"/>
  <c r="J55" i="1"/>
  <c r="J52" i="1" s="1"/>
  <c r="E24" i="2" s="1"/>
  <c r="H55" i="1"/>
  <c r="H52" i="1" s="1"/>
  <c r="H14" i="1" l="1"/>
  <c r="H13" i="1" s="1"/>
  <c r="J22" i="2"/>
  <c r="H22" i="2"/>
  <c r="K22" i="2"/>
  <c r="I22" i="2"/>
  <c r="G18" i="2"/>
  <c r="F18" i="2"/>
  <c r="K26" i="2"/>
  <c r="I26" i="2"/>
  <c r="J26" i="2"/>
  <c r="J14" i="1"/>
  <c r="J13" i="1" s="1"/>
  <c r="J18" i="2"/>
  <c r="I18" i="2"/>
  <c r="L30" i="2"/>
  <c r="H18" i="2"/>
  <c r="L32" i="2"/>
  <c r="H10" i="1"/>
  <c r="J24" i="2" l="1"/>
  <c r="I24" i="2"/>
  <c r="H24" i="2"/>
  <c r="K24" i="2"/>
  <c r="K39" i="2" s="1"/>
  <c r="L26" i="2"/>
  <c r="L18" i="2"/>
  <c r="L22" i="2"/>
  <c r="H2" i="4"/>
  <c r="H1" i="4"/>
  <c r="L24" i="2" l="1"/>
  <c r="J8" i="1"/>
  <c r="H9" i="1"/>
  <c r="H8" i="1" s="1"/>
  <c r="H254" i="1" s="1"/>
  <c r="F18" i="5" l="1"/>
  <c r="G18" i="5" s="1"/>
  <c r="G19" i="5" s="1"/>
  <c r="J254" i="1"/>
  <c r="E8" i="2"/>
  <c r="E39" i="2" s="1"/>
  <c r="D5" i="5" l="1"/>
  <c r="H18" i="5" s="1"/>
  <c r="I18" i="5" s="1"/>
  <c r="I19" i="5" s="1"/>
  <c r="E11" i="2"/>
  <c r="H8" i="2"/>
  <c r="H39" i="2" s="1"/>
  <c r="G8" i="2"/>
  <c r="G39" i="2" s="1"/>
  <c r="J8" i="2"/>
  <c r="J39" i="2" s="1"/>
  <c r="I8" i="2"/>
  <c r="I39" i="2" s="1"/>
  <c r="F8" i="2"/>
  <c r="F39" i="2" s="1"/>
  <c r="E13" i="2"/>
  <c r="E21" i="2"/>
  <c r="E35" i="2"/>
  <c r="E19" i="2"/>
  <c r="E15" i="2"/>
  <c r="E23" i="2"/>
  <c r="E29" i="2"/>
  <c r="E25" i="2"/>
  <c r="E33" i="2"/>
  <c r="E31" i="2"/>
  <c r="E37" i="2"/>
  <c r="E17" i="2"/>
  <c r="E27" i="2"/>
  <c r="L8" i="2" l="1"/>
  <c r="L39" i="2" s="1"/>
  <c r="E7" i="2" l="1"/>
</calcChain>
</file>

<file path=xl/sharedStrings.xml><?xml version="1.0" encoding="utf-8"?>
<sst xmlns="http://schemas.openxmlformats.org/spreadsheetml/2006/main" count="1875" uniqueCount="780">
  <si>
    <t xml:space="preserve">UN </t>
  </si>
  <si>
    <t>CÓDIGO</t>
  </si>
  <si>
    <t>ITEM</t>
  </si>
  <si>
    <t>DISCRIMINAÇÃO</t>
  </si>
  <si>
    <t>QUANT.</t>
  </si>
  <si>
    <t>PREÇO DE CUSTO</t>
  </si>
  <si>
    <t>PR. UNITÁRIO</t>
  </si>
  <si>
    <t>PR. TOTAL</t>
  </si>
  <si>
    <t>PLANILHA DE CUSTOS</t>
  </si>
  <si>
    <t>(1 - (I + CPRB))</t>
  </si>
  <si>
    <t>Observação:
Composição do BDI conforme parâmetros do Acórdão
2622/2013 do TCU</t>
  </si>
  <si>
    <t>ED-50266</t>
  </si>
  <si>
    <t>PINTURA</t>
  </si>
  <si>
    <t>CRONOGRAMA FÍSICO-FINANCEIRO</t>
  </si>
  <si>
    <t>ETAPAS/DESCRIÇÃO</t>
  </si>
  <si>
    <t>FÍSICO/ FINANCEIRO</t>
  </si>
  <si>
    <t>TOTAL  ETAPAS</t>
  </si>
  <si>
    <t>MÊS 1</t>
  </si>
  <si>
    <t>MÊS 2</t>
  </si>
  <si>
    <t>TOTAL</t>
  </si>
  <si>
    <t>Físico %</t>
  </si>
  <si>
    <t>Financeiro</t>
  </si>
  <si>
    <t>1.1</t>
  </si>
  <si>
    <t>ED-16660</t>
  </si>
  <si>
    <t>Setop</t>
  </si>
  <si>
    <r>
      <t xml:space="preserve"> </t>
    </r>
    <r>
      <rPr>
        <b/>
        <u/>
        <sz val="15"/>
        <color rgb="FF000000"/>
        <rFont val="Arial"/>
        <family val="2"/>
      </rPr>
      <t>1 + (AC + S + G + R)) x (1 + DF) x (1 + L)</t>
    </r>
  </si>
  <si>
    <t>BDI=</t>
  </si>
  <si>
    <t>LIMPEZA FINAL PARA ENTREGA DA OBRA</t>
  </si>
  <si>
    <t>MEMÓRIA DE CÁLCULO</t>
  </si>
  <si>
    <t>DESCRIÇÃO</t>
  </si>
  <si>
    <t>FÓRMULA</t>
  </si>
  <si>
    <t>QUANTIDADE</t>
  </si>
  <si>
    <t>FORNECIMENTO E COLOCAÇÃO DE PLACA DE OBRA EM CHAPA GALVANIZADA #26, ESP. 0,45 MM, PLOTADA COM ADESIVO VINÍLICO, AFIXADA COM REBITES 4,8X40 MM, EM ESTRUTURA METÁLICA DE METALON 20X20 MM, ESP. 1,25 MM, INCLUSIVE SUPORTE EM EUCALIPTO AUTOCLAVADO PINTADO COM TINTA PVA 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</si>
  <si>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MÊS 3</t>
  </si>
  <si>
    <t>INSTALAÇÕES ELÉTRICAS</t>
  </si>
  <si>
    <t>2.1</t>
  </si>
  <si>
    <t>m</t>
  </si>
  <si>
    <t>m²</t>
  </si>
  <si>
    <t>PISOS e REVESTIMENTOS</t>
  </si>
  <si>
    <t>DUCHA HIGIÊNICA COM REGISTRO PARA CONTROLE DE FLUXO DE ÁGUA, DIÂMETRO 1/2" (20MM), INCLUSIVE FORNECIMENTO E INSTALAÇÃO</t>
  </si>
  <si>
    <t>MÊS 4</t>
  </si>
  <si>
    <t>MÊS 5</t>
  </si>
  <si>
    <t xml:space="preserve">PRAZO </t>
  </si>
  <si>
    <t>CREA/MG</t>
  </si>
  <si>
    <t>ALVENARIAS</t>
  </si>
  <si>
    <t>vb</t>
  </si>
  <si>
    <t>m³</t>
  </si>
  <si>
    <t>ESQUADRIAS</t>
  </si>
  <si>
    <t>un</t>
  </si>
  <si>
    <t>COBERTURA</t>
  </si>
  <si>
    <t xml:space="preserve">LOUÇAS E METAIS </t>
  </si>
  <si>
    <t>PAPELEIRA METÁLICA CROMADA, INCLUSIVE FIXAÇÃO</t>
  </si>
  <si>
    <t>1.2</t>
  </si>
  <si>
    <t>PREFEITURA MUNICIPAL DE CEDRO DO ABAETÉ - MG</t>
  </si>
  <si>
    <t>TERRAPLENAGEM</t>
  </si>
  <si>
    <t>1.3</t>
  </si>
  <si>
    <t>LOCAÇÃO DE OBRA COM GABARITO DE TÁBUAS CORRIDAS PONTALETADAS A CADA 2,00M, REAPROVEITAMENTO (2X), INCLUSIVE ACOMPANHAMENTO DE EQUIPE TOPOGRÁFICA PARA MARCAÇÃO DE PONTO TOPOGRÁFICO</t>
  </si>
  <si>
    <t>ED-17989</t>
  </si>
  <si>
    <t xml:space="preserve">APILOAMENTO DO FUNDO DE VALAS COM SOQUETE </t>
  </si>
  <si>
    <t xml:space="preserve">ED-51093 </t>
  </si>
  <si>
    <t xml:space="preserve">LASTRO DE BRITA 2 OU 3 APILOADO MANUALMENTE </t>
  </si>
  <si>
    <t>ED-49813</t>
  </si>
  <si>
    <t xml:space="preserve">CORTE, DOBRA E MONTAGEM DE AÇO CA-50/60 </t>
  </si>
  <si>
    <t>kg</t>
  </si>
  <si>
    <t>INFRAESTRUTURA</t>
  </si>
  <si>
    <t>SUPERESTRUTURA</t>
  </si>
  <si>
    <t>FORMA E DESFORMA DE TÁBUA E SARRAFO, REAPROVEITAMENTO (3X) (FUNDAÇÃO)</t>
  </si>
  <si>
    <t>ED-49810</t>
  </si>
  <si>
    <t>FORMA E DESFORMA DE TÁBUA E SARRAFO, REAPROVEITAMENTO (3X), EXCLUSIVE ESCORAMENTO</t>
  </si>
  <si>
    <t>ED-49643</t>
  </si>
  <si>
    <t>ALVENARIA DE VEDAÇÃO COM TIJOLO CERÂMICO FURADO, ESP. 14CM, PARA REVESTIMENTO, INCLUSIVE ARGAMASSA PARA ASSENTAMENTO</t>
  </si>
  <si>
    <t>ED-48232</t>
  </si>
  <si>
    <t>TRELIÇA PRÉ FABRICADA MODELO TB 8L PARA VERGAS E CONTRAVERGAS</t>
  </si>
  <si>
    <t>mês</t>
  </si>
  <si>
    <t>MOBILIZAÇÃO E DESMOBILIZAÇÃO DE CONTAINER, INCLUSIVE CARGA, DESCARGA E TRANSPORTE EM CAMINHÃO CARROCERIA COM GUINDAUTO (MUNCK), EXCLUSIVE LOCAÇÃO DO CONTAINER</t>
  </si>
  <si>
    <t>ED-50137</t>
  </si>
  <si>
    <t>1.4</t>
  </si>
  <si>
    <t>CHAPISCO COM ARGAMASSA, TRAÇO 1:3 (CIMENTO E AREIA), ESP. 5MM, APLICADO EM ALVENARIA/ESTRUTURA DE CONCRETO COM COLHER, PREPARO MECÂNICO</t>
  </si>
  <si>
    <t>EMBOÇO COM ARGAMASSA, TRAÇO 1:6 (CIMENTO E AREIA), ESP. 20MM, APLICAÇÃO MANUAL, PREPARO MECÂNICO</t>
  </si>
  <si>
    <t>REBOCO COM ARGAMASSA, TRAÇO 1:2:8 (CIMENTO, CAL E AREIA), ESP. 20MM, APLICAÇÃO MANUAL, PREPARO MECÂNICO</t>
  </si>
  <si>
    <t>ED-50717</t>
  </si>
  <si>
    <t xml:space="preserve">ED-50771 </t>
  </si>
  <si>
    <t>PREPARAÇÃO PARA EMASSAMENTO OU PINTURA (LÁTEX/ ACRÍLICA) EM PAREDE, INCLUSIVE UMA (1) DEMÃO DE SELADOR ACRÍLICO</t>
  </si>
  <si>
    <t>INSTALAÇÕES HIDROSANITÁRIAS</t>
  </si>
  <si>
    <t>comprimento x altura</t>
  </si>
  <si>
    <t>unidade</t>
  </si>
  <si>
    <t>cronograma</t>
  </si>
  <si>
    <t>-</t>
  </si>
  <si>
    <t>Quant. Projeto (folhas 5 a 8)</t>
  </si>
  <si>
    <t>Quant. Projeto arq.</t>
  </si>
  <si>
    <t>área dos cômodos</t>
  </si>
  <si>
    <t>perímetro - largura da porta</t>
  </si>
  <si>
    <t>(perímetro x pé direito)-área de portas e janelas</t>
  </si>
  <si>
    <t>Quant. Projeto elétrico</t>
  </si>
  <si>
    <t>área cobertura</t>
  </si>
  <si>
    <t>comprimento</t>
  </si>
  <si>
    <t>volume</t>
  </si>
  <si>
    <t>m² x mês</t>
  </si>
  <si>
    <t>área de alvenaria - área de portas e janelas</t>
  </si>
  <si>
    <t>superfície de paredes externas</t>
  </si>
  <si>
    <t>ANOTAÇÃO DE RESPONSABILIDADE TÉCNICA DE EXECUÇÃO / EMISSÃO DE CAT</t>
  </si>
  <si>
    <t>Sinapi(Insumos)</t>
  </si>
  <si>
    <t>Quant. Projeto Hidrosanitário</t>
  </si>
  <si>
    <t xml:space="preserve">Quant. Projeto arq. </t>
  </si>
  <si>
    <t>TOTAL POR PERÍODO</t>
  </si>
  <si>
    <t>OBS: 1) Todos os itens deverão estar completamente concluídos e dentro das especificações de projetos para medição da etapa.</t>
  </si>
  <si>
    <t>BDI</t>
  </si>
  <si>
    <t>COMPOSIÇÃO DE BDI</t>
  </si>
  <si>
    <t>DATA BASE: SETOP 03/2022</t>
  </si>
  <si>
    <t>DATA: JUNHO/2022</t>
  </si>
  <si>
    <t>ORGÃO GESTOR: PREFEITURA MUNICIPAL DE CEDRO DO ABAETÉ-MG</t>
  </si>
  <si>
    <t xml:space="preserve"> </t>
  </si>
  <si>
    <t>SEM Desoneração: Digite S(sim) ou N(não)</t>
  </si>
  <si>
    <t>N</t>
  </si>
  <si>
    <t>COM Desoneração: Digite S(sim) ou N(não)</t>
  </si>
  <si>
    <t>S</t>
  </si>
  <si>
    <t>Garantia (G):</t>
  </si>
  <si>
    <t xml:space="preserve"> 0,80% a 1,00%</t>
  </si>
  <si>
    <t>Composição do BDI, intervalos admissíveis e Fórmula de cálculo nos termos do Acórdão 2622/2013 do TCU.</t>
  </si>
  <si>
    <t>Risco (R) :</t>
  </si>
  <si>
    <t>0,97% a 1,27%</t>
  </si>
  <si>
    <t>Desp. financeiras (DF):</t>
  </si>
  <si>
    <t>0,59% a 1,39%</t>
  </si>
  <si>
    <t>Adm. Central (AC):</t>
  </si>
  <si>
    <t>3,00% a 5,50%</t>
  </si>
  <si>
    <t>Lucro (L):</t>
  </si>
  <si>
    <t>6,16% a 8,96%</t>
  </si>
  <si>
    <t>CPRB:</t>
  </si>
  <si>
    <t>Tributos (T):</t>
  </si>
  <si>
    <t>VALORES (R$)</t>
  </si>
  <si>
    <t>DESCRIÇÃO DOS SERVIÇOS</t>
  </si>
  <si>
    <t xml:space="preserve">UND. </t>
  </si>
  <si>
    <t>TOTAL ITEM</t>
  </si>
  <si>
    <t>VALOR TOTAL DO EMPREENDIMENTO</t>
  </si>
  <si>
    <t>PREFEITURA MUNICIPAL DE CEDRO DO ABAETÉ</t>
  </si>
  <si>
    <t>UNITÁRIO S/ BDI</t>
  </si>
  <si>
    <t>UNITÁRIO C/BDI</t>
  </si>
  <si>
    <t>1,50 x 3,00</t>
  </si>
  <si>
    <t>PINTURA ACRÍLICA EM PAREDE, DUAS (2) DEMÃOS , EXCLUSIVE SELADOR ACRÍLICO E MASSA ACRÍLICA/CORRIDA (PVA) - FACES EXTERNAS</t>
  </si>
  <si>
    <t>2.2</t>
  </si>
  <si>
    <t>2.3</t>
  </si>
  <si>
    <t>perímetro</t>
  </si>
  <si>
    <t>ENGRADAMENTO PARA TELHAS CERÂMICA</t>
  </si>
  <si>
    <t>PINTURA LÁTEX (PVA) EM PAREDE, DUAS (2) DEMÃOS, EXCLUSIVE SELADOR ACRÍLICO E MASSA ACRÍLICA/CORRIDA (PVA) - FACES INTERNAS</t>
  </si>
  <si>
    <t>TANQUE DE MÁRMORE SINTÉTICO DUPLO, CAPACIDADE 37 LITROS, INCLUSIVE ACESSÓRIOS DE FIXAÇÃO, VÁLVULA DE ESCOAMENTO DE METAL COM ACABAMENTO CROMADO, SIFÃO DE METAL TIPO COPO COM ACABAMENTO CROMADO, FORNECIMENTO E INSTALAÇÃO, EXCLUSIVE TORNEIRA</t>
  </si>
  <si>
    <t>ED-9156</t>
  </si>
  <si>
    <t>BACIA SANITÁRIA (VASO) DE LOUÇA COM CAIXA ACOPLADA, COR BRANCA, INCLUSIVE ACESSÓRIOS DE FIXAÇÃO/VEDAÇÃO, ENGATE FLEXÍVEL METÁLICO, FORNECIMENTO, INSTALAÇÃO E REJUNTAMENTO</t>
  </si>
  <si>
    <t>CABIDE EM TUBO DE AÇO GALVANIZADO D = 1/2"</t>
  </si>
  <si>
    <t>ED-48175</t>
  </si>
  <si>
    <t>RODAPÉ COM REVESTIMENTO EM CERÂMICA, ALTURA 10 CM, ASSENTAMENTO COM ARGAMASSA INDUSTRIALIZADA, INCLUSIVE REJUNTAMENTO</t>
  </si>
  <si>
    <t>CONSTRUÇÃO DAS CASAS POPULARES</t>
  </si>
  <si>
    <t>LOCAL: RUA GASPARINO JOSÉ DA SILVA, CEDRO DO ABAETÉ - MG</t>
  </si>
  <si>
    <t xml:space="preserve">perímetro </t>
  </si>
  <si>
    <t>DATA = MAIO DE 2023</t>
  </si>
  <si>
    <t>RODABANCA/FRONTÃO PARA BANCADA EM GRANITO, COR CINZA ANDORINHA, ESP. 2CM, ALTURA DE 10CM, INCLUSIVE REJUNTAMENTO EM MASSA PLÁSTICA NA COR DA PEDRA</t>
  </si>
  <si>
    <t>SOLEIRA DE GRANITO CINZA ANDORINHA E = 3 CM</t>
  </si>
  <si>
    <t>PEÇAS EM GRANITO</t>
  </si>
  <si>
    <t>área</t>
  </si>
  <si>
    <t>Sala= 13,47m²
Corredor= 2,04m²
Quarto 01= 9m²
Quarto 02= 9m²
WC social= 3,5m²
Cozinha= 12,51m²
A. serviço= 6,14m²</t>
  </si>
  <si>
    <t>REVESTIMENTO COM AZULEJO BRANCO (30X30CM), JUNTA A PRUMO, ASSENTAMENTO COM ARGAMASSA INDUSTRIALIZADA, INCLUSIVE REJUNTAMENTO (COZINHA, BANHEIRO, A. SERVIÇO)</t>
  </si>
  <si>
    <t>Cozinha= (2,45*0,6)
WC= (0,81*0,5)</t>
  </si>
  <si>
    <t>Cozinha= (2,45+0,6)
WC= (0,81+0,5)</t>
  </si>
  <si>
    <t>7 janelas, peitoril 20cm
(6*1,2*0,2)
(1*0,8*0,2)</t>
  </si>
  <si>
    <t>5 portas, peitoril 15cm
(4*0,8*0,15)
(1*0,7*0,15)</t>
  </si>
  <si>
    <t>1 báscula 0,8x0,7</t>
  </si>
  <si>
    <t>Lado direito= (3,87*7,65)
Lado esquardo= (5,58*11,45)</t>
  </si>
  <si>
    <t>Quant. Projeto (folhas 1 e 2)</t>
  </si>
  <si>
    <t>LAJE PRÉ-MOLDADA UNIDIRECIONAL COM LAJOTA CERÂMICA</t>
  </si>
  <si>
    <t>ED-50245</t>
  </si>
  <si>
    <t>Quant. Projeto (folhas 2)</t>
  </si>
  <si>
    <t>OBS: 1) Todos os itens deverão estar completamente concluídos e dentro das especificações de projetos para medição da etapa. Os materiais empregados, deverão rigorosamente seguir as especificações de qualidade destacadas na presente planilha.</t>
  </si>
  <si>
    <t>7 casas da quadra 1 = 7*15m²
6 casas da quadra 2 = 6*15m²
Média por casa= 15m² / 3</t>
  </si>
  <si>
    <t>7 casas da quadra 1 = 7*460,2 kg
6 casas da quadra 2 = 6*460,2 kg
Média por casa= 460,2 kg</t>
  </si>
  <si>
    <t>7 casas da quadra 1 = 7*8,53 m³
6 casas da quadra 2 = 6*10,44 m³
Média por casa= 9,41m³</t>
  </si>
  <si>
    <t>área de vigas de fundação x espessura do lastro</t>
  </si>
  <si>
    <t>área de vigas de fundação</t>
  </si>
  <si>
    <t>ESCAVAÇÃO MANUAL DE VALA COM PROFUNDIDADE MENOR OU IGUAL A 1,5M, INCLUSIVE DESCARGA LATERAL</t>
  </si>
  <si>
    <t>Quant. Projeto estrutural</t>
  </si>
  <si>
    <t>volume de vigas de fundação</t>
  </si>
  <si>
    <t>CIMBRAMENTO PARA LAJE PRÉ-MOLDADA COM ESCORAMENTO METÁLICO, TIPO "A", ALTURA DE (200 ATÉ 310)CM, INCLUSIVE DESCARGA, MONTAGEM, DESMONTAGEM E CARGA</t>
  </si>
  <si>
    <t>ED-19637</t>
  </si>
  <si>
    <t>3,52 x 1 mês</t>
  </si>
  <si>
    <t>FORRO DE PVC</t>
  </si>
  <si>
    <t>FORRO EM RÉGUA DE PVC, LARGURA 20CM, NA COR BRANCA, INCLUSIVE ESTRUTURA DE FIXAÇÃO E PENDURAIS METÁLICOS E ACESSÓRIOS DE FIXAÇÃO, EXCLUSIVE RODAFORRO OU MOLDURA</t>
  </si>
  <si>
    <t>RODAFORRO EM PVC, TIPO "U", NA COR BRANCA, PARA FORRO EM RÉGUA DE PVC, INCLUSIVE ACESSÓRIOS DE FIXAÇÃO</t>
  </si>
  <si>
    <t>ED-28751</t>
  </si>
  <si>
    <r>
      <t xml:space="preserve"> </t>
    </r>
    <r>
      <rPr>
        <b/>
        <u/>
        <sz val="16"/>
        <color rgb="FF000000"/>
        <rFont val="Arial"/>
        <family val="2"/>
      </rPr>
      <t>1 + (AC + S + G + R)) x (1 + DF) x (1 + L)</t>
    </r>
  </si>
  <si>
    <t>ALIMENTAÇÃO - METAIS</t>
  </si>
  <si>
    <t>REGISTRO DE ESFERA 3/4"</t>
  </si>
  <si>
    <t>REGISTRO DE PRESSÃO C/ CANOPLA CROMADA 3/4"</t>
  </si>
  <si>
    <t>REGISTRO ESFERA BORBOLETA BRUTO PVC 3/4"</t>
  </si>
  <si>
    <t>ALIMENTAÇÃO - PVC ACESSÓRIOS</t>
  </si>
  <si>
    <t>ENGATE FLEXÍVEL PLÁSTICO 1/2 - 30CM</t>
  </si>
  <si>
    <t>ALIMENTAÇÃO - PVC MISTO SOLDÁVEL</t>
  </si>
  <si>
    <t>COLAR DE TOMADA EM PVC 3/4"</t>
  </si>
  <si>
    <t>JOELHO 90 SOLDÁVEL C/ ROSCA 25 MM - 3/4"</t>
  </si>
  <si>
    <t>LUVA SOLDÁVEL C/ ROSCA 25 MM -3/4"</t>
  </si>
  <si>
    <t>TUBO ALETADO 3/4"</t>
  </si>
  <si>
    <t>TÊ SOLD C/ ROSCA BOLSA CENTRAL 25 MM - 3/4"</t>
  </si>
  <si>
    <t>ALIMENTAÇÃO - PVC RÍGIDO ROSCÁVEL</t>
  </si>
  <si>
    <t>TUBOS 3/4"</t>
  </si>
  <si>
    <t>ALIMENTAÇÃO - PVC RÍGIDO SOLDÁVEL</t>
  </si>
  <si>
    <t>ADAPT SOLD C/ FLANGE FIXO P CX. D´ÁGUA 25 MM - 3/4"</t>
  </si>
  <si>
    <t>ADAPT SOLD. C/ FLANGE LIVRE P/ CX. D´ÁGUA 25 MM - 3/4"</t>
  </si>
  <si>
    <t>ADAPT SOLD.CURTO C/BOLSA-ROSCA P REGISTRO 25 MM - 3/4"</t>
  </si>
  <si>
    <t>CAP SOLDÁVEL 25 MM</t>
  </si>
  <si>
    <t>JOELHO 90º SOLDÁVEL 25 MM</t>
  </si>
  <si>
    <t>TUBOS 25 MM</t>
  </si>
  <si>
    <t>ALIMENTAÇÃO - PVC SOLDÁVEL AZUL C/ BUCHA LATÃO</t>
  </si>
  <si>
    <t>JOELHO DE REDUÇÃO 90º SOLDÁVEL COM BUCHA DE LATÃO 25 MM- 1/2"</t>
  </si>
  <si>
    <t>ESGOTO - CAIXAS DE PASSAGEM</t>
  </si>
  <si>
    <t>CAIXA DE GORDURA CG 60X60 CM</t>
  </si>
  <si>
    <t>CAIXA DE INSPEÇÃO ESGOTO SIMPLES CE- 60X60 CM</t>
  </si>
  <si>
    <t>ESGOTO - PVC ACESSÓRIOS</t>
  </si>
  <si>
    <t>CAIXA SIFONADA 100X100X50</t>
  </si>
  <si>
    <t>SIFÃO DE COPO P/ PIA E LAVATÓRIO 1" - 1.1/2"</t>
  </si>
  <si>
    <t>SIFÃO FLEXÍVEL C/ ADAPTADOR 1.1/2" - 1.1/2"</t>
  </si>
  <si>
    <t>VÁLVULA P/ LAVATÓRIO E TANQUE 1"</t>
  </si>
  <si>
    <t>VÁLVULA P/ PIA 1"</t>
  </si>
  <si>
    <t>VÁLVULA P/ TANQUE 1 1/2"</t>
  </si>
  <si>
    <t>ESGOTO - PVC ESGOTO</t>
  </si>
  <si>
    <t>CURVA 45 LONGA 100 MM</t>
  </si>
  <si>
    <t>CURVA 90 CURTA 100 MM</t>
  </si>
  <si>
    <t>CURVA 90 CURTA 40 MM</t>
  </si>
  <si>
    <t>JOELHO 45 40 MM</t>
  </si>
  <si>
    <t>JOELHO 45 50 MM</t>
  </si>
  <si>
    <t>JOELHO 90 C/ANEL P/ ESGOTO SECUNDÁRIO 40 MM - 1.1/2"</t>
  </si>
  <si>
    <t>JUNÇÃO SIMPLES 100 MM- 100 MM</t>
  </si>
  <si>
    <t>PROLONGAMENTO P/ CAIXA SIFONADA 100 MM</t>
  </si>
  <si>
    <t>REDUÇÃO EXCÊNTRICA 100 MM - 50 MM</t>
  </si>
  <si>
    <t>TUBO PVC PONTA-BOLSA C/ VIROLA 100 MM - 4"</t>
  </si>
  <si>
    <t>TUBO PVC PONTA-BOLSA C/ VIROLA 50 MM - 2"</t>
  </si>
  <si>
    <t>TUBO RÍGIDO C/ PONTA E BOLSA SOLDÁVEL 40 MM</t>
  </si>
  <si>
    <t>TUBO RÍGIDO C/ PONTA LISA 40 MM</t>
  </si>
  <si>
    <t>TÊ 45 40 MM</t>
  </si>
  <si>
    <t>PLUVIAL - PVC ACESSÓRIOS</t>
  </si>
  <si>
    <t>PLUVIAL - PVC ESGOTO</t>
  </si>
  <si>
    <t>RALO CORPO CAIXA SECA 100X100X40MM</t>
  </si>
  <si>
    <t>VENTILAÇÃO - PVC ESGOTO</t>
  </si>
  <si>
    <t>CURVA 90 CURTA 75 MM</t>
  </si>
  <si>
    <t>JOELHO 45 75 MM</t>
  </si>
  <si>
    <t>JUNÇÃO SIMPLES 75 MM 75 MM</t>
  </si>
  <si>
    <t>TUBO PVC PONTA-BOLSA C/ VIROLA 75 MM - 3"</t>
  </si>
  <si>
    <t>JOELHO 90 50 MM</t>
  </si>
  <si>
    <t>TERMINAL DE VENTILAÇÃO 50 MM</t>
  </si>
  <si>
    <t>TÊ SANITÁRIO 50 MM -50 MM</t>
  </si>
  <si>
    <t>ÁGUA FRIA - METAIS</t>
  </si>
  <si>
    <t>ÁGUA FRIA - PVC ACESSÓRIOS</t>
  </si>
  <si>
    <t>ÁGUA FRIA - PVC MISTO SOLDÁVEL</t>
  </si>
  <si>
    <t>MISTURADOR DE BIDÊ 1/2"</t>
  </si>
  <si>
    <t>REGISTRO DE GAVETA C/ CANOPLA CROMADA 1/2"</t>
  </si>
  <si>
    <t>REGISTRO DE GAVETA C/ CANOPLA CROMADA 3/4"</t>
  </si>
  <si>
    <t>BOLSA DE LIGAÇÃO P/ VASO SANITÁRIO 1.1/2"</t>
  </si>
  <si>
    <t>ENGATE FLEXÍVEL COBRE CROMADO COM CANOPLA 1/2 - 30CM</t>
  </si>
  <si>
    <t>JOELHO 90 SOLDÁVEL C/ ROSCA 20 MM - 1/2"</t>
  </si>
  <si>
    <t>ÁGUA FRIA - PVC RÍGIDO SOLDÁVEL</t>
  </si>
  <si>
    <t>ADAPT SOLD C/ FLANGE FIXO P CX. D´ÁGUA 20 MM - 1/2"</t>
  </si>
  <si>
    <t>ADAPT SOLD.CURTO C/BOLSA-ROSCA P REGISTRO 20 MM - 1/2"</t>
  </si>
  <si>
    <t>JOELHO 90º SOLDÁVEL 20MM</t>
  </si>
  <si>
    <t>JOELHO 90º SOLDÁVEL 25MM</t>
  </si>
  <si>
    <t>LUVA DE REDUÇÃO SOLDÁVEL 25 MM - 20 MM</t>
  </si>
  <si>
    <t>TUBOS 20MM</t>
  </si>
  <si>
    <t>TUBOS 25MM</t>
  </si>
  <si>
    <t>TÊ 90 SOLDÁVEL 25MM</t>
  </si>
  <si>
    <t>ÁGUA FRIA - PVC SOLDÁVEL AZUL C/ BUCHA LATÃO</t>
  </si>
  <si>
    <t>JOELHO 90º SOLDÁVEL COM  BUCHA DE LATÃO 20 MM - 1/2"</t>
  </si>
  <si>
    <t>TÊ SOLD C/ BUCHA LATÃO BOLSA CENTRAL 20 MM- 1/2"</t>
  </si>
  <si>
    <t>TÊ SOLD C/ BUCHA LATÃO BOLSA CENTRAL 25 MM- 3/4"</t>
  </si>
  <si>
    <t>CAIXA D’ÁGUA</t>
  </si>
  <si>
    <t>BOIA 3/4” - TIGRE</t>
  </si>
  <si>
    <t>pç</t>
  </si>
  <si>
    <t>ELÉTRICA - ACESSÓRIOS P/ ELETRODUTOS</t>
  </si>
  <si>
    <t>ARRUELA ZAMAK 1"</t>
  </si>
  <si>
    <t>ARRUELA ZAMAK 3/4"</t>
  </si>
  <si>
    <t>BUCHA ZAMAK 1"</t>
  </si>
  <si>
    <t>BUCHA ZAMAK 3/4"</t>
  </si>
  <si>
    <t>CAIXA PVC 4X2"</t>
  </si>
  <si>
    <t>CAIXA PVC 4X2" ESTANQUE</t>
  </si>
  <si>
    <t>CAIXA PVC OCTOGONAL 3X3"</t>
  </si>
  <si>
    <t>CURVA 135º PVC ROSCA 1"</t>
  </si>
  <si>
    <t>ELÉTRICA - ACESSÓRIOS USO GERAL</t>
  </si>
  <si>
    <t>FITA ISOLANTE AUTOFUSÃO 20M</t>
  </si>
  <si>
    <t>ELÉTRICA - CABO UNIPOLAR (COBRE)</t>
  </si>
  <si>
    <t>ISOL. EPR - 0,6/1KV (REF. INBRAC EPROVENE) 6 MM²</t>
  </si>
  <si>
    <t>ISOL.PVC - 450/750V (REF. PIRELLI  PIRASTIC ECOPLUS BWF FLEXÍVEL) 1.5 MM²</t>
  </si>
  <si>
    <t>ISOL.PVC - 450/750V (REF. PIRELLI  PIRASTIC ECOPLUS BWF FLEXÍVEL) 10 MM²</t>
  </si>
  <si>
    <t>ISOL.PVC - 450/750V (REF. PIRELLI  PIRASTIC ECOPLUS BWF FLEXÍVEL) 16 MM²</t>
  </si>
  <si>
    <t>ISOL.PVC - 450/750V (REF. PIRELLI  PIRASTIC ECOPLUS BWF FLEXÍVEL) 2.5 MM²</t>
  </si>
  <si>
    <t>ELÉTRICA - CAIXA DE PASSAGEM - EMBUTIR</t>
  </si>
  <si>
    <t>AÇO PINTADA (REF BRUM) 200X200X100 MM</t>
  </si>
  <si>
    <t>ELÉTRICA - DISPOSITIVO ELÉTRICO - EMBUTIDO</t>
  </si>
  <si>
    <t>LINHA AQUÁTICA TOMADA UNIVERSAL 2P 10A</t>
  </si>
  <si>
    <t>PLACA 2X4" INTERRUPTOR SIMPLES - 1 TECLA</t>
  </si>
  <si>
    <t>PLACA 2X4" PLACA CEGA</t>
  </si>
  <si>
    <t>PLACA 2X4" PLACA P/ 1 FUNÇÃO</t>
  </si>
  <si>
    <t>PLACA 2X4" PLACA P/ 1 FUNÇÃO RETANGULAR</t>
  </si>
  <si>
    <t>PLACA 2X4" PLACA P/ 2 FUNÇÕES RETANGULARES</t>
  </si>
  <si>
    <t>PLACA 2X4" PLACA P/ 2 FUNÇÕES RETANGULARES SEPARADAS</t>
  </si>
  <si>
    <t>S/ PLACA INTERRUPTOR 1 TECLA SIMPLES</t>
  </si>
  <si>
    <t>S/ PLACA INTERRUPTOR 2 TECLAS SIMPLES</t>
  </si>
  <si>
    <t>S/ PLACA INTERRUPTOR 2 TECLAS SIMPLES SEPARADAS</t>
  </si>
  <si>
    <t>S/ PLACA TOMADA HEXAGONAL (NBR 14136) 2P+T 10A</t>
  </si>
  <si>
    <t>S/ PLACA TOMADA HEXAGONAL (NBR 14136) 2P+T 20A</t>
  </si>
  <si>
    <t>S/ PLACA TOMADA UNIVERSAL RETANGULAR 2P+T 10A</t>
  </si>
  <si>
    <t>ELÉTRICA - DISPOSITIVO DE PROTEÇÃO</t>
  </si>
  <si>
    <t>DISJUNTOR BIPOLAR TERMOMAGNÉTICO (220 V/127 V) - DIN 25 A - 5 KA</t>
  </si>
  <si>
    <t>DISJUNTOR BIPOLAR TERMOMAGNÉTICO (220 V/127 V) - DIN 40 A - 5 KA</t>
  </si>
  <si>
    <t>DISJUNTOR BIPOLAR TERMOMAGNÉTICO (220 V/127 V) - DIN 63 A - 5 KA</t>
  </si>
  <si>
    <t>DISJUNTOR UNIPOLAR TERMOMAGNÉTICO (220 V/127 V) - DIN 10 A - 5 KA</t>
  </si>
  <si>
    <t>DISPOSITIVO DE PROTEÇÃO CONTRA SURTO 175 V - 40 KA</t>
  </si>
  <si>
    <t>INTERRUPTOR BIPOLAR DR (FASE/FASE - IN 30MA) - DIN 40 A</t>
  </si>
  <si>
    <t>ELÉTRICA - ELETRODUTO PVC FLEXÍVEL</t>
  </si>
  <si>
    <t>ELÉTRICA - ELETRODUTO PVC ROSCA</t>
  </si>
  <si>
    <t>ELÉTRICA - LUMINÁRIA E ACESSÓRIOS</t>
  </si>
  <si>
    <t>ELÉTRICA - LÂMPADA FLUORESCENTE</t>
  </si>
  <si>
    <t>ELÉTRICA - MATERIAL P/ ENTRADA SERVIÇO</t>
  </si>
  <si>
    <t>ELETRODUTO LEVE 1"</t>
  </si>
  <si>
    <t>ELETRODUTO LEVE 3/4"</t>
  </si>
  <si>
    <t>ELETRODUTO, VARA 3,0M 1"</t>
  </si>
  <si>
    <t>ELETRODUTO, VARA 3,0M 1.1/2"</t>
  </si>
  <si>
    <t>ELETRODUTO, VARA 3,0M 2.1/2"</t>
  </si>
  <si>
    <t>ELETRODUTO, VARA 3,0M 3/4"</t>
  </si>
  <si>
    <t>LUMINÁRIA SOBREPOR P/ INCANDESCENTE 60 W</t>
  </si>
  <si>
    <t>PLAFONIER 4"</t>
  </si>
  <si>
    <t>REATOR ELETROMAGNÉTICO P/ FLUORESCENTE COMPACTA 1X24W</t>
  </si>
  <si>
    <t>SOQUETE BASE 2G11</t>
  </si>
  <si>
    <t>SOQUETE BASE E 27</t>
  </si>
  <si>
    <t>SPOT 1 COMPACTA</t>
  </si>
  <si>
    <t>COMPACTA REATOR NÃO INTEGRADO - LONGA 24W</t>
  </si>
  <si>
    <t>CABO DE AÇO GALVANIZADO 6,4MM (1/4")</t>
  </si>
  <si>
    <t>CAIXA INSPEÇÃO DE ATERRAMENTO 300X300X400MM</t>
  </si>
  <si>
    <t>CINTA DE ALUMÍNIO PARA POSTE L=18MM, C=1,0M</t>
  </si>
  <si>
    <t>HASTE DE ATERRAMENTO AÇO/COBRE D=15MM, COMPRIMENTO 2,4M</t>
  </si>
  <si>
    <t>ISOLADOR ROLDANA 600V PORCELANA VIDRADA</t>
  </si>
  <si>
    <t>MASSA DE CALAFETAR 1/2KG</t>
  </si>
  <si>
    <t>PARAFUSO AÇO GALVANIZADO CABEÇA QUADR. ROSCA M10, COMPRIM. 250MM</t>
  </si>
  <si>
    <t>PARAFUSO AÇO GALVANIZADO CABEÇA QUADR. ROSCA M16X2, COMPRIM. 180MM</t>
  </si>
  <si>
    <t>POSTE CONCRETO ARMADO COMPRIMENTO 6,0M</t>
  </si>
  <si>
    <t>ELÉTRICA - QUADRO DE MEDIÇÃO - CEMIG</t>
  </si>
  <si>
    <t>UNIDADE CONSUMIDORA INDIVIDUAL - EMBUTIR CAIXA POLIFÁSICA E DISJUNTOR "CM-2" DE 10,1 A 47 KW</t>
  </si>
  <si>
    <t>ELÉTRICA - QUADRO DISTRIB. PLÁSTICO - EMBUTIR</t>
  </si>
  <si>
    <t>BARR. BIF., - DIN (REF. HAGER) CAP. 12 DISJ. UNIP. - IN PENTE 63A</t>
  </si>
  <si>
    <t xml:space="preserve">ED-5620 </t>
  </si>
  <si>
    <t>ED-49989</t>
  </si>
  <si>
    <t>ED-50000</t>
  </si>
  <si>
    <t>ED-49940</t>
  </si>
  <si>
    <t>ED-49950</t>
  </si>
  <si>
    <t>ED-50320</t>
  </si>
  <si>
    <t>ED-49966</t>
  </si>
  <si>
    <t xml:space="preserve">ED-49988 </t>
  </si>
  <si>
    <t>ED-49965</t>
  </si>
  <si>
    <t>ED-49972</t>
  </si>
  <si>
    <t>ED-50011</t>
  </si>
  <si>
    <t>CAIXA SIFONADA 150X150X50 COM GRELHA QUADR.</t>
  </si>
  <si>
    <t>ED-49955</t>
  </si>
  <si>
    <t>ED-49951</t>
  </si>
  <si>
    <t>Área de vigas = 7,37m²
Altura = 0,3m</t>
  </si>
  <si>
    <t>Área de vigas = 7,37m²</t>
  </si>
  <si>
    <t>Área de vigas = 7,37m²
espessura 5cm
7,37*0,05</t>
  </si>
  <si>
    <t>ED-49196</t>
  </si>
  <si>
    <t>ED-49153</t>
  </si>
  <si>
    <t>ED-5618</t>
  </si>
  <si>
    <t xml:space="preserve">ED-5621 </t>
  </si>
  <si>
    <t>ED-51092</t>
  </si>
  <si>
    <t xml:space="preserve">ED-15739 </t>
  </si>
  <si>
    <t>ED-5615</t>
  </si>
  <si>
    <t>ED-5626</t>
  </si>
  <si>
    <t>ED-5627</t>
  </si>
  <si>
    <t>ED-15115</t>
  </si>
  <si>
    <t>ED-49517</t>
  </si>
  <si>
    <t xml:space="preserve">ED-49443 </t>
  </si>
  <si>
    <t>ED-49343</t>
  </si>
  <si>
    <t xml:space="preserve">ED-48702 </t>
  </si>
  <si>
    <t>ED-49212</t>
  </si>
  <si>
    <t xml:space="preserve">ED-49499  </t>
  </si>
  <si>
    <t>PREÇO DE CUSTO COM BDI</t>
  </si>
  <si>
    <t>Sala= 13,47m²
Corredor= 2,04m²
Quarto 01= 9m²
Quarto 02= 9m²
WC social= 3,5m²
Cozinha= 12,51m²
A. serviço= 6,14m²
A. externa= 39,10m²</t>
  </si>
  <si>
    <t>7 casas da quadra 1 = 7*12,14 m³
6 casas da quadra 2 = 6*18,45 m³
Média por casa= 15,05m³</t>
  </si>
  <si>
    <t>7 casas da quadra 1 = 7*690,2 kg
6 casas da quadra 2 = 6*754,4 kg
Média por casa= 719,83 kg</t>
  </si>
  <si>
    <t>7 casas da quadra 1 = 7*155,7m²
6 casas da quadra 2 = 6*171,3m²
Média por casa= 162,88m² / 3</t>
  </si>
  <si>
    <t xml:space="preserve">SERVIÇOS PRELIMINARES EM COMUM </t>
  </si>
  <si>
    <t>2.0</t>
  </si>
  <si>
    <t>2.1.1</t>
  </si>
  <si>
    <t>2.4</t>
  </si>
  <si>
    <t>2.5</t>
  </si>
  <si>
    <t>2.6</t>
  </si>
  <si>
    <t>2.7</t>
  </si>
  <si>
    <t>2.8</t>
  </si>
  <si>
    <t>2.9</t>
  </si>
  <si>
    <t>2.10</t>
  </si>
  <si>
    <t>2.11</t>
  </si>
  <si>
    <t>2.12</t>
  </si>
  <si>
    <t>2.12.1</t>
  </si>
  <si>
    <t>2.12.2</t>
  </si>
  <si>
    <t>2.12.3</t>
  </si>
  <si>
    <t>2.12.4</t>
  </si>
  <si>
    <t>2.12.5</t>
  </si>
  <si>
    <t>2.12.6</t>
  </si>
  <si>
    <t>2.12.7</t>
  </si>
  <si>
    <t>2.12.8</t>
  </si>
  <si>
    <t>2.12.9</t>
  </si>
  <si>
    <t>2.12.10</t>
  </si>
  <si>
    <t>2.12.11</t>
  </si>
  <si>
    <t>2.12.12</t>
  </si>
  <si>
    <t>2.12.13</t>
  </si>
  <si>
    <t>2.13</t>
  </si>
  <si>
    <t>2.13.1</t>
  </si>
  <si>
    <t>2.13.2</t>
  </si>
  <si>
    <t>2.13.3</t>
  </si>
  <si>
    <t>2.13.4</t>
  </si>
  <si>
    <t>2.13.5</t>
  </si>
  <si>
    <t>2.13.6</t>
  </si>
  <si>
    <t>2.13.7</t>
  </si>
  <si>
    <t>2.13.8</t>
  </si>
  <si>
    <t>2.13.9</t>
  </si>
  <si>
    <t>2.13.10</t>
  </si>
  <si>
    <t>2.13.11</t>
  </si>
  <si>
    <t>2.13.12</t>
  </si>
  <si>
    <t>2.13.13</t>
  </si>
  <si>
    <t>2.13.14</t>
  </si>
  <si>
    <t>2.13.15</t>
  </si>
  <si>
    <t>2.13.16</t>
  </si>
  <si>
    <t>2.13.17</t>
  </si>
  <si>
    <t>2.13.18</t>
  </si>
  <si>
    <t>2.14</t>
  </si>
  <si>
    <t>2.2.1</t>
  </si>
  <si>
    <t>2.2.2</t>
  </si>
  <si>
    <t>2.2.3</t>
  </si>
  <si>
    <t>2.2.4</t>
  </si>
  <si>
    <t>2.2.5</t>
  </si>
  <si>
    <t>2.2.6</t>
  </si>
  <si>
    <t>2.2.7</t>
  </si>
  <si>
    <t>2.2.8</t>
  </si>
  <si>
    <t>2.3.1</t>
  </si>
  <si>
    <t>2.3.2</t>
  </si>
  <si>
    <t>2.3.3</t>
  </si>
  <si>
    <t>2.3.4</t>
  </si>
  <si>
    <t>2.3.5</t>
  </si>
  <si>
    <t>2.3.6</t>
  </si>
  <si>
    <t>2.3.7</t>
  </si>
  <si>
    <t>2.4.1</t>
  </si>
  <si>
    <t>2.4.2</t>
  </si>
  <si>
    <t>2.4.3</t>
  </si>
  <si>
    <t>2.4.4</t>
  </si>
  <si>
    <t>2.5.1</t>
  </si>
  <si>
    <t>2.5.2</t>
  </si>
  <si>
    <t>2.5.3</t>
  </si>
  <si>
    <t>2.6.1</t>
  </si>
  <si>
    <t>2.6.2</t>
  </si>
  <si>
    <t>2.6.3</t>
  </si>
  <si>
    <t>2.6.4</t>
  </si>
  <si>
    <t>2.7.1</t>
  </si>
  <si>
    <t>2.7.2</t>
  </si>
  <si>
    <t>2.7.3</t>
  </si>
  <si>
    <t>2.7.4</t>
  </si>
  <si>
    <t>2.7.5</t>
  </si>
  <si>
    <t>2.8.1</t>
  </si>
  <si>
    <t>2.8.2</t>
  </si>
  <si>
    <t>2.8.3</t>
  </si>
  <si>
    <t>2.9.1</t>
  </si>
  <si>
    <t>2.9.2</t>
  </si>
  <si>
    <t>2.10.1</t>
  </si>
  <si>
    <t>2.10.2</t>
  </si>
  <si>
    <t>2.10.3</t>
  </si>
  <si>
    <t>2.10.4</t>
  </si>
  <si>
    <t>2.11.1</t>
  </si>
  <si>
    <t>2.11.2</t>
  </si>
  <si>
    <t>2.11.3</t>
  </si>
  <si>
    <t>2.11.4</t>
  </si>
  <si>
    <t>2.11.5</t>
  </si>
  <si>
    <t>2.11.6</t>
  </si>
  <si>
    <t>2.11.7</t>
  </si>
  <si>
    <t>2.11.8</t>
  </si>
  <si>
    <t>2.11.9</t>
  </si>
  <si>
    <t>2.11.10</t>
  </si>
  <si>
    <t>2.11.11</t>
  </si>
  <si>
    <t>2.11.12</t>
  </si>
  <si>
    <t>2.11.13</t>
  </si>
  <si>
    <t>2.12.1.1</t>
  </si>
  <si>
    <t>2.12.1.2</t>
  </si>
  <si>
    <t>2.12.1.3</t>
  </si>
  <si>
    <t>2.12.1.4</t>
  </si>
  <si>
    <t>2.12.1.5</t>
  </si>
  <si>
    <t>2.12.1.6</t>
  </si>
  <si>
    <t>2.12.1.7</t>
  </si>
  <si>
    <t>2.12.1.8</t>
  </si>
  <si>
    <t>2.12.2.1</t>
  </si>
  <si>
    <t>2.12.3.1</t>
  </si>
  <si>
    <t>2.12.3.2</t>
  </si>
  <si>
    <t>2.12.3.3</t>
  </si>
  <si>
    <t>2.12.3.4</t>
  </si>
  <si>
    <t>2.12.3.5</t>
  </si>
  <si>
    <t>2.12.4.1</t>
  </si>
  <si>
    <t>2.12.5.1</t>
  </si>
  <si>
    <t>2.12.5.2</t>
  </si>
  <si>
    <t>2.12.5.3</t>
  </si>
  <si>
    <t>2.12.5.4</t>
  </si>
  <si>
    <t>2.12.5.5</t>
  </si>
  <si>
    <t>2.12.5.6</t>
  </si>
  <si>
    <t>2.12.5.7</t>
  </si>
  <si>
    <t>2.12.5.8</t>
  </si>
  <si>
    <t>2.12.5.9</t>
  </si>
  <si>
    <t>2.12.5.10</t>
  </si>
  <si>
    <t>2.12.5.11</t>
  </si>
  <si>
    <t>2.12.5.12</t>
  </si>
  <si>
    <t>2.12.5.13</t>
  </si>
  <si>
    <t>2.12.6.1</t>
  </si>
  <si>
    <t>2.12.6.2</t>
  </si>
  <si>
    <t>2.12.6.3</t>
  </si>
  <si>
    <t>2.12.6.4</t>
  </si>
  <si>
    <t>2.12.6.5</t>
  </si>
  <si>
    <t>2.12.6.6</t>
  </si>
  <si>
    <t>2.12.7.1</t>
  </si>
  <si>
    <t>2.12.7.2</t>
  </si>
  <si>
    <t>2.12.8.1</t>
  </si>
  <si>
    <t>2.12.8.2</t>
  </si>
  <si>
    <t>2.12.8.3</t>
  </si>
  <si>
    <t>2.12.8.4</t>
  </si>
  <si>
    <t>2.12.9.1</t>
  </si>
  <si>
    <t>2.12.9.2</t>
  </si>
  <si>
    <t>2.12.9.3</t>
  </si>
  <si>
    <t>2.12.9.4</t>
  </si>
  <si>
    <t>2.12.9.5</t>
  </si>
  <si>
    <t>2.12.9.6</t>
  </si>
  <si>
    <t>2.12.10.1</t>
  </si>
  <si>
    <t>2.12.11.1</t>
  </si>
  <si>
    <t>2.12.11.2</t>
  </si>
  <si>
    <t>2.12.11.3</t>
  </si>
  <si>
    <t>2.12.11.4</t>
  </si>
  <si>
    <t>2.12.11.5</t>
  </si>
  <si>
    <t>2.12.11.6</t>
  </si>
  <si>
    <t>2.12.11.7</t>
  </si>
  <si>
    <t>2.12.11.8</t>
  </si>
  <si>
    <t>2.12.11.9</t>
  </si>
  <si>
    <t>2.12.12.1</t>
  </si>
  <si>
    <t>2.12.13.1</t>
  </si>
  <si>
    <t>2.13.1.1</t>
  </si>
  <si>
    <t>2.13.1.2</t>
  </si>
  <si>
    <t>2.13.1.3</t>
  </si>
  <si>
    <t>2.13.2.1</t>
  </si>
  <si>
    <t>2.13.3.1</t>
  </si>
  <si>
    <t>2.13.3.2</t>
  </si>
  <si>
    <t>2.13.3.3</t>
  </si>
  <si>
    <t>2.13.3.4</t>
  </si>
  <si>
    <t>2.13.3.5</t>
  </si>
  <si>
    <t>2.13.4.1</t>
  </si>
  <si>
    <t>2.13.5.1</t>
  </si>
  <si>
    <t>2.13.5.2</t>
  </si>
  <si>
    <t>2.13.5.3</t>
  </si>
  <si>
    <t>2.13.5.4</t>
  </si>
  <si>
    <t>2.13.5.5</t>
  </si>
  <si>
    <t>2.13.5.6</t>
  </si>
  <si>
    <t>2.13.6.1</t>
  </si>
  <si>
    <t>2.13.7.1</t>
  </si>
  <si>
    <t>2.13.7.2</t>
  </si>
  <si>
    <t>2.13.7.3</t>
  </si>
  <si>
    <t>2.13.8.1</t>
  </si>
  <si>
    <t>2.13.8.2</t>
  </si>
  <si>
    <t>2.13.8.3</t>
  </si>
  <si>
    <t>2.13.8.4</t>
  </si>
  <si>
    <t>2.13.8.5</t>
  </si>
  <si>
    <t>2.13.8.6</t>
  </si>
  <si>
    <t>2.13.9.1</t>
  </si>
  <si>
    <t>2.13.9.2</t>
  </si>
  <si>
    <t>2.13.9.3</t>
  </si>
  <si>
    <t>2.13.9.4</t>
  </si>
  <si>
    <t>2.13.9.5</t>
  </si>
  <si>
    <t>2.13.9.6</t>
  </si>
  <si>
    <t>2.13.9.7</t>
  </si>
  <si>
    <t>2.13.9.8</t>
  </si>
  <si>
    <t>2.13.9.9</t>
  </si>
  <si>
    <t>2.13.9.10</t>
  </si>
  <si>
    <t>2.13.9.11</t>
  </si>
  <si>
    <t>2.13.9.12</t>
  </si>
  <si>
    <t>2.13.9.13</t>
  </si>
  <si>
    <t>2.13.9.14</t>
  </si>
  <si>
    <t>2.13.10.1</t>
  </si>
  <si>
    <t>2.13.10.2</t>
  </si>
  <si>
    <t>2.13.11.1</t>
  </si>
  <si>
    <t>2.13.11.2</t>
  </si>
  <si>
    <t>2.13.11.3</t>
  </si>
  <si>
    <t>2.13.11.4</t>
  </si>
  <si>
    <t>2.13.12.1</t>
  </si>
  <si>
    <t>2.13.12.2</t>
  </si>
  <si>
    <t>2.13.12.3</t>
  </si>
  <si>
    <t>2.13.12.4</t>
  </si>
  <si>
    <t>2.13.12.5</t>
  </si>
  <si>
    <t>2.13.13.1</t>
  </si>
  <si>
    <t>2.13.13.2</t>
  </si>
  <si>
    <t>2.13.13.3</t>
  </si>
  <si>
    <t>2.13.13.4</t>
  </si>
  <si>
    <t>2.13.14.1</t>
  </si>
  <si>
    <t>2.13.14.2</t>
  </si>
  <si>
    <t>2.13.14.3</t>
  </si>
  <si>
    <t>2.13.15.1</t>
  </si>
  <si>
    <t>2.13.15.2</t>
  </si>
  <si>
    <t>2.13.16.1</t>
  </si>
  <si>
    <t>2.13.16.2</t>
  </si>
  <si>
    <t>2.13.16.3</t>
  </si>
  <si>
    <t>2.13.16.4</t>
  </si>
  <si>
    <t>2.13.16.5</t>
  </si>
  <si>
    <t>2.13.16.6</t>
  </si>
  <si>
    <t>2.13.16.7</t>
  </si>
  <si>
    <t>2.13.16.8</t>
  </si>
  <si>
    <t>2.13.16.9</t>
  </si>
  <si>
    <t>2.13.16.10</t>
  </si>
  <si>
    <t>2.13.16.11</t>
  </si>
  <si>
    <t>2.13.17.1</t>
  </si>
  <si>
    <t>2.13.17.2</t>
  </si>
  <si>
    <t>2.13.17.3</t>
  </si>
  <si>
    <t>2.13.17.4</t>
  </si>
  <si>
    <t>2.13.18.1</t>
  </si>
  <si>
    <t>2.13.18.2</t>
  </si>
  <si>
    <t>2.15.1</t>
  </si>
  <si>
    <t>1 X CASA</t>
  </si>
  <si>
    <t>MÊS 6</t>
  </si>
  <si>
    <t>ÁREA DOS LOTES: área média por lote = 246,24m²
1: 256,52m²
2: 255,21m²
3: 253,86m²
4: 252,09m²
5: 249,96m²
6: 247,82m²
7: 245,70m²
8: 240,00m²
9: 240,00m²
10: 240,00m²
11: 240,00m²
12: 240,00m²
13: 240,00m²</t>
  </si>
  <si>
    <t>PERFURAÇÃO MECÂNICA DE ESTACA TIPO TRADO ROTATIVO</t>
  </si>
  <si>
    <t xml:space="preserve">ED-29802 </t>
  </si>
  <si>
    <t>15 estacas de 7m
diâmetro 32cm</t>
  </si>
  <si>
    <t>5 janelas 1,2x1,0</t>
  </si>
  <si>
    <t>Área externa= 103,06
Área interna= ((6,15*4,29)-(2*0,8*2,1))+((3+2,65+2,65+1,7)*3-(0,7*2,1))
Padrão de energia: 1*2,0</t>
  </si>
  <si>
    <t>Sala= 11,90m
Corredor= 1,90m
Quarto 01= 11,20m
Quarto 02= 11,20m
Cozinha= 12,20m</t>
  </si>
  <si>
    <t>área:
cozinha, WC, a. serviço</t>
  </si>
  <si>
    <t>WC social= ((7,8*2,8)-(0,7*2,1+0,8*0,7))
Cozinha= (((2,45+0,6)*0,5)-(1,2*0,4)) (área acima da pia - área da janela)
A. serviço= (1,4*0,5) (área acima do tanque)</t>
  </si>
  <si>
    <t>área do reboco</t>
  </si>
  <si>
    <t>(perímetro x pé direito)-área de portas e janelas - superfícies de emboço</t>
  </si>
  <si>
    <t>Fachada= (26,56-(0,8*2,1+1,2*1))
Fundos= (26,56-(0,8*2,1+1,2*1+1,4*0,5)+(0,8*3,05+0,8*4,29))
Lateral direita= ((3,2*8,75)-(2*1,2*1))
Lateral esquerda= ((3,05*8,75)-(1,2*1+0,8*0,7))
Padrão de energia: ((1*2,0*2)+(0,15*2,0*2))</t>
  </si>
  <si>
    <t>FORNECIMENTO E ASSENTAMENTO DE JANELA DE CORRER EM METALON</t>
  </si>
  <si>
    <t xml:space="preserve">ED-50958 </t>
  </si>
  <si>
    <t xml:space="preserve">ED-50957 </t>
  </si>
  <si>
    <t>WC social= ((7,8*3)-(0,7*2,1+0,8*0,7))
Cozinha= (((2,45+0,6)*0,5)-(1,2*0,4)) (área acima da pia - área da janela)
A. serviço= (1,4*0,5) (área acima do tanque)</t>
  </si>
  <si>
    <t>FORNECIMENTO E ASSENTAMENTO DE JANELA BASCULANTE EMMETALON</t>
  </si>
  <si>
    <t>vergas - 5portas 
(0,8+0,35)
(2*(0,8+0,58))
(0,8+0,65)
(0,7+0,65)
vergas e contravergas - 6 janelas:
(10*(1,2+0,8))
(2*(0,8+0,8))</t>
  </si>
  <si>
    <t>Comprimento: 29,91m
largura: 14cm
altura: 20cm</t>
  </si>
  <si>
    <t>2.2.9</t>
  </si>
  <si>
    <t>Fachada= 2,65m²
Fundos= 2,65m²
Lateral direita= 0,45m²
Lateral esquerda= 5,72m²
Divisão interna= 2,23+1,66+2,08+0,28= 6,25m²</t>
  </si>
  <si>
    <t>área de arrimo incluindo vigas e pilares</t>
  </si>
  <si>
    <t>Superfície de vigas= 7,37m²
área lateral x2:
Fachada= 4,94m²
Fundos= 4,94m²
Lateral direita= 3,58m²
Lateral esquerda= 9,21m²
Divisão interna= 3,38+2,84+4,26+0,7= 11,18m²</t>
  </si>
  <si>
    <t>área de arrimo
(folha 1 - elevação de vigas de fundação)</t>
  </si>
  <si>
    <t>ED-50972</t>
  </si>
  <si>
    <t>PORTA COMPLETA DE ABRIR EM METALON, ESTRUTURA E MARCO EM CHAPA DOBRADA - 70 X 210 CM</t>
  </si>
  <si>
    <t xml:space="preserve">ED-50973 </t>
  </si>
  <si>
    <t>PORTA COMPLETA DE ABRIR EM METALON, ESTRUTURA E MARCO EM CHAPA DOBRADA - 80 X 210 CM</t>
  </si>
  <si>
    <t>CAIXA D’ÁGUA 500L -FORTLEV</t>
  </si>
  <si>
    <t>180 DIAS</t>
  </si>
  <si>
    <t>Sala= 13,47m²
Corredor= 1,68m²
Quarto 01= 9m²
Quarto 02= 9m²
Cozinha= 12,51m²</t>
  </si>
  <si>
    <t>Sala= 14,7m
Corredor= 5,2m
Quarto 01= 12m
Quarto 02= 12m
Cozinha= 14,2m</t>
  </si>
  <si>
    <t>Interno:
Sala= ((14,7*3)-(2*0,8*2,1+1,2*1+1,2*2,55))
Corredor= ((5,8*3)-(2*1,2*2,55+0,7*2,1+0,8*2,1))
Quarto 01= ((12*3)-(0,8*2,1+1,2*1))
Quarto 02= ((12*3)-(0,8*2,1+1,2*1))
WC social= ((7,8*3+3,5)-(0,7*2,1+0,8*0,7))
Cozinha= ((14,2*3)-(0,8*2,1+2*1,2*1+1,2*2,55))
Externo:
Fachada= (26,56-(0,8*2,1+1,2*1))
Fundos= (26,56-(0,8*2,1+1,2*1)+(0,8*3,05+0,8*4,29))
Lateral direita= ((3,2*8,75)-(2*1,2*1))
Lateral esquerda= ((3,05*8,75)-(1,2*1+0,8*0,7))
Padrão de energia: ((1*2,0*2)+(0,15*2,0*2))</t>
  </si>
  <si>
    <t>Sala= ((14,7*3)-(2*0,8*2,1+1,2*1+1,2*2,55))
Corredor= ((5,8*3)-(2*1,2*2,55+0,7*2,1+0,8*2,1))
Quarto 01= ((12*3)-(0,8*2,1+1,2*1))
Quarto 02= ((12*3)-(0,8*2,1+1,2*1))
Cozinha= ((14,2*3)-(0,8*2,1+2*1,2*1+1,2*2,55))- (((2,45+0,6)*0,5)-(1,2*0,4))
WC social= 3,5m² (teto)</t>
  </si>
  <si>
    <t>CONTRAPISO DESEMPENADO COM ARGAMASSA, TRAÇO 1:3 (CIMENTO E AREIA), ESP. 25MM</t>
  </si>
  <si>
    <t xml:space="preserve">ED-50567 </t>
  </si>
  <si>
    <t xml:space="preserve">ED-9317 </t>
  </si>
  <si>
    <t>PISO EM CONCRETO, PREPARADO EM OBRA COM BETONEIRA, FCK 10MPA, SEM ARMAÇÃO, ACABAMENTO RÚSTICO, ESP. 5CM, INCLUSIVE FORNECIMENTO, LANÇAMENTO, ADENSAMENTO, SARRAFEAMENTO</t>
  </si>
  <si>
    <t xml:space="preserve">ED-50543 </t>
  </si>
  <si>
    <t>CAIXA DE ESGOTO DE INSPEÇÃO/PASSAGEM EM ALVENARIA (100X100X50CM), REVESTIMENTO EM ARGAMASSA COM ADITIVO IMPERMEABILIZANTE, COM TAMPA DE CONCRETO, INCLUSIVE ESCAVAÇÃO, REATERRO E TRANSPORTE E RETIRADA DO MATERIAL ESCAVADO (EM CAÇAMBA)</t>
  </si>
  <si>
    <t>ED-49903</t>
  </si>
  <si>
    <t>REVESTIMENTO COM CERÂMICA APLICADO EM PISO, ACABAMENTO ESMALTADO, AMBIENTE EXTERNO (ANTIDERRAPANTE), PADRÃO EXTRA, DIMENSÃO DA PEÇA ATÉ 2025 CM2, PEI V, ASSENTAMENTO COM ARGAMASSA
INDUSTRIALIZADA, INCLUSIVE REJUNTAMENTO</t>
  </si>
  <si>
    <t xml:space="preserve">PEITORIL DE GRANITO CINZA ANDORINHA E = 2 CM </t>
  </si>
  <si>
    <t>ALVENARIA DE BLOCO DE CONCRETO CHEIO SEM ARMAÇÃO, EM CONCRETO COM FCK 15MPA , ESP. 14CM, PARA REVESTIMENTO, INCLUSIVE ARGAMASSA PARA ASSENTAMENTO (DETALHE D - CADERNO SEDS)</t>
  </si>
  <si>
    <t>ED-48216</t>
  </si>
  <si>
    <t>REGULARIZAÇÃO E COMPACTAÇÃO DE TERRENO COM ROLO VIBRATÓRIO (BASE DA CASA)</t>
  </si>
  <si>
    <t>área da casa</t>
  </si>
  <si>
    <t>perímetro da casa = (35,09m)/2
Reaproveitamento (2x)</t>
  </si>
  <si>
    <t>2.2.10</t>
  </si>
  <si>
    <t>Sudecap</t>
  </si>
  <si>
    <t>60.05.83</t>
  </si>
  <si>
    <t>67.01.02</t>
  </si>
  <si>
    <t>COBERTURA EM TELHA CERÂMICA COLONIAL 26 UNID/M²</t>
  </si>
  <si>
    <t>Lado direito= (3,87*7,65)
Lado esquardo= (5,58*11,45)
área 93,50m²
2431un</t>
  </si>
  <si>
    <t xml:space="preserve">FORNECIMENTO DE CONCRETO ESTRUTURAL, USINADO, COM FCK 25MPA, INCLUSIVE LANÇAMENTO, ADENSAMENTO E ACABAMENTO </t>
  </si>
  <si>
    <t>89.06.28</t>
  </si>
  <si>
    <t xml:space="preserve">74.16.01  </t>
  </si>
  <si>
    <t xml:space="preserve">74.16.02 </t>
  </si>
  <si>
    <t>74.16.05</t>
  </si>
  <si>
    <t>74.16.06</t>
  </si>
  <si>
    <t xml:space="preserve">74.16.40 </t>
  </si>
  <si>
    <t>74.08.27</t>
  </si>
  <si>
    <t xml:space="preserve">74.10.45 </t>
  </si>
  <si>
    <t>74.10.47</t>
  </si>
  <si>
    <t>74.10.49</t>
  </si>
  <si>
    <t>74.10.42</t>
  </si>
  <si>
    <t xml:space="preserve">74.01.15 </t>
  </si>
  <si>
    <t>74.01.14</t>
  </si>
  <si>
    <t>74.01.03</t>
  </si>
  <si>
    <t>74.01.05</t>
  </si>
  <si>
    <t>74.01.07</t>
  </si>
  <si>
    <t>74.01.02</t>
  </si>
  <si>
    <t>73.57.01</t>
  </si>
  <si>
    <t>73.33.03</t>
  </si>
  <si>
    <t xml:space="preserve">89.06.27 </t>
  </si>
  <si>
    <t>FORNECIMENTO DE CONCRETO ESTRUTURAL, USINADO, COM FCK 20 MPA, INCLUSIVE LANÇAMENTO, ADENSAMENTO E ACABAMENTO PARA VERGAS E CONTRAVERGAS</t>
  </si>
  <si>
    <t>73.66.03</t>
  </si>
  <si>
    <t xml:space="preserve">73.40.32 </t>
  </si>
  <si>
    <t>73.51.44</t>
  </si>
  <si>
    <t>TORNEIRA PARA TANQUE</t>
  </si>
  <si>
    <t>73.51.28</t>
  </si>
  <si>
    <t>TORNEIRA PARA IRRIGAÇÃO/JARDIM</t>
  </si>
  <si>
    <t>73.73.17</t>
  </si>
  <si>
    <t xml:space="preserve">73.65.09 </t>
  </si>
  <si>
    <t xml:space="preserve">82.15.08 </t>
  </si>
  <si>
    <t>BANCADA EM GRANITO CINZA ANDORINHA E = 2 CM, APOIADA EM CONSOLE DE METALON 20 X 30 MM</t>
  </si>
  <si>
    <t>82.44.05</t>
  </si>
  <si>
    <t>82.59.10</t>
  </si>
  <si>
    <t>14.05.05</t>
  </si>
  <si>
    <t xml:space="preserve">14.05.21 </t>
  </si>
  <si>
    <t xml:space="preserve">14.05.61 </t>
  </si>
  <si>
    <t>08.01.03</t>
  </si>
  <si>
    <t>08.25.01</t>
  </si>
  <si>
    <t xml:space="preserve">08.87.43 </t>
  </si>
  <si>
    <t>RUFO E CONTRARRUFO EM CHAPA GALVANIZADA, ESP. 0,65MM (GSG-24), Nº 24 GSG, DESENVOLVIMENTO = 20 CM</t>
  </si>
  <si>
    <t>17.04.05</t>
  </si>
  <si>
    <t xml:space="preserve">17.04.22   </t>
  </si>
  <si>
    <t xml:space="preserve">17.03.21  </t>
  </si>
  <si>
    <t>PINTURA COM TINTA ASFALTICA IMPERMEABILIZANTE DILUIDA EM SOLVENTE, PARA MATERIAIS CIMENTICIOS, METAL E MADEIRA</t>
  </si>
  <si>
    <t xml:space="preserve">09.12.01 </t>
  </si>
  <si>
    <t>2.2.11</t>
  </si>
  <si>
    <t>2.2.12</t>
  </si>
  <si>
    <t>CUBA PARA PIA ACO INOX NO. 1 METALPRESS/EQUIVALENTE</t>
  </si>
  <si>
    <t xml:space="preserve">73.70.01  </t>
  </si>
  <si>
    <t xml:space="preserve">73.51.11 </t>
  </si>
  <si>
    <t>TORNEIRA P/ PIA COZ. LINHA PERTUTTI DOCOL OU EQUIVALENTE</t>
  </si>
  <si>
    <t>CUBA SOBREPOR OVAL (52 X 44,5 CM) CELITE / EQUIVALENTE</t>
  </si>
  <si>
    <t>TORNEIRA PARA LAVATORIO REF.1194-AS 1/2" FABRIMAR OU EQUIVALENTE</t>
  </si>
  <si>
    <t>73.51.52</t>
  </si>
  <si>
    <t>73.40.29</t>
  </si>
  <si>
    <t>CHUVEIRO MAX DUCHA LORENZETI OU EQUIVALENTE</t>
  </si>
  <si>
    <t>SABONETEIRA DE LOUCA BRANCA S/ ALCA REF.604 CELITE OU EQUIVALENTE</t>
  </si>
  <si>
    <t>73.73.05</t>
  </si>
  <si>
    <t>CONTAINER 6,0X2,30X2,82M COM ISOLAMENTO TERMICO</t>
  </si>
  <si>
    <t>89.50.02</t>
  </si>
  <si>
    <t xml:space="preserve">03.23.05  </t>
  </si>
  <si>
    <t xml:space="preserve">03.17.01 </t>
  </si>
  <si>
    <t>Data-Base (mês de ref.): SINAPI/MAIO 2023 - SETOP/JAN 2023 - SUDECAP/ABRIL 2023</t>
  </si>
  <si>
    <t>VALOR TOTAL GLOBAL (9 CASAS)</t>
  </si>
  <si>
    <t>9 CASAS</t>
  </si>
  <si>
    <t>CONSTRUÇÃO DE 9 CASAS POPULARES</t>
  </si>
  <si>
    <r>
      <t xml:space="preserve">                 </t>
    </r>
    <r>
      <rPr>
        <sz val="10"/>
        <rFont val="Arial"/>
        <family val="2"/>
      </rPr>
      <t xml:space="preserve"> </t>
    </r>
    <r>
      <rPr>
        <sz val="8"/>
        <rFont val="Arial"/>
        <family val="2"/>
      </rPr>
      <t xml:space="preserve">
</t>
    </r>
  </si>
  <si>
    <t>ESTADO DE MINAS GERAIS</t>
  </si>
  <si>
    <t>CNPJ: 18.296.657/0001-03</t>
  </si>
  <si>
    <t xml:space="preserve">BOLETIM DE MEDIÇÃO - </t>
  </si>
  <si>
    <t xml:space="preserve">Nº BM:                        </t>
  </si>
  <si>
    <t>EMPRESA CONTRATADA:</t>
  </si>
  <si>
    <t>Data emissão: ____/ ____ / ______</t>
  </si>
  <si>
    <t>ENDEREÇO: CEDRO DO ABAETÉ-MG</t>
  </si>
  <si>
    <t>Início da obra: ____ / ____ / _______</t>
  </si>
  <si>
    <t>DATA DO CONTRATO:</t>
  </si>
  <si>
    <t xml:space="preserve"> N.º  DO CONTRATO:</t>
  </si>
  <si>
    <t>Término da obra: ____ / ____ / _______</t>
  </si>
  <si>
    <t xml:space="preserve">VALOR DO CONTRATO: R$ </t>
  </si>
  <si>
    <t xml:space="preserve">PERÍODO DE EXECUÇÃO: DE ___ / ____ / _____   a   ___ / ____ / ______           </t>
  </si>
  <si>
    <t xml:space="preserve">ITEM </t>
  </si>
  <si>
    <t xml:space="preserve">DESCRIÇÃO DOS SERVIÇOS </t>
  </si>
  <si>
    <t>LICITADO</t>
  </si>
  <si>
    <t>FINANCEIRO</t>
  </si>
  <si>
    <t>Unid.</t>
  </si>
  <si>
    <t>Quant.</t>
  </si>
  <si>
    <t>Preço Unitário</t>
  </si>
  <si>
    <t>Preço Total</t>
  </si>
  <si>
    <t>Previsto</t>
  </si>
  <si>
    <t>Medido no Período</t>
  </si>
  <si>
    <t>Acumulado incluindo o Período</t>
  </si>
  <si>
    <t>Medido no período</t>
  </si>
  <si>
    <t>Acumulado incluindo o período</t>
  </si>
  <si>
    <t>Local/Data:</t>
  </si>
  <si>
    <t xml:space="preserve">Contratate: </t>
  </si>
  <si>
    <t xml:space="preserve">Fiscalização/Prefeitura: </t>
  </si>
  <si>
    <t xml:space="preserve">Empresa Contratada: </t>
  </si>
  <si>
    <t xml:space="preserve">Responsável Técnico Empresa: </t>
  </si>
  <si>
    <t>__________________________________</t>
  </si>
  <si>
    <t>_____________________________________</t>
  </si>
  <si>
    <t>________________________________</t>
  </si>
  <si>
    <t>_________________________________</t>
  </si>
  <si>
    <t xml:space="preserve">Prefeito </t>
  </si>
  <si>
    <t>Responsável Técnico - FISCAL</t>
  </si>
  <si>
    <t>Responsável Legal</t>
  </si>
  <si>
    <t>Responsável Técnico</t>
  </si>
  <si>
    <t>OBJETO: CONSTRUÇÃO DE 9 (NOVE) CASAS POPULARES</t>
  </si>
  <si>
    <t>2.12.41</t>
  </si>
  <si>
    <t>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</si>
</sst>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quot;R$&quot;\ #,##0.00"/>
    <numFmt numFmtId="165" formatCode="_(* #,##0.00_);_(* \(#,##0.00\);_(* &quot;-&quot;??_);_(@_)"/>
    <numFmt numFmtId="166" formatCode="_-&quot;R$&quot;* #,##0.00_-;\-&quot;R$&quot;* #,##0.00_-;_-&quot;R$&quot;* &quot;-&quot;??_-;_-@_-"/>
  </numFmts>
  <fonts count="48" x14ac:knownFonts="1">
    <font>
      <sz val="11"/>
      <color theme="1"/>
      <name val="Calibri"/>
      <family val="2"/>
      <scheme val="minor"/>
    </font>
    <font>
      <b/>
      <sz val="11"/>
      <color theme="1"/>
      <name val="Calibri"/>
      <family val="2"/>
      <scheme val="minor"/>
    </font>
    <font>
      <b/>
      <sz val="12"/>
      <color theme="1"/>
      <name val="Calibri"/>
      <family val="2"/>
      <scheme val="minor"/>
    </font>
    <font>
      <b/>
      <sz val="12"/>
      <name val="Arial"/>
      <family val="2"/>
    </font>
    <font>
      <b/>
      <sz val="10"/>
      <name val="Arial"/>
      <family val="2"/>
    </font>
    <font>
      <b/>
      <sz val="9"/>
      <name val="Arial"/>
      <family val="2"/>
    </font>
    <font>
      <sz val="9"/>
      <color indexed="8"/>
      <name val="Arial"/>
      <family val="2"/>
    </font>
    <font>
      <sz val="10"/>
      <name val="Arial"/>
      <family val="2"/>
    </font>
    <font>
      <sz val="9"/>
      <color theme="1"/>
      <name val="Arial"/>
      <family val="2"/>
    </font>
    <font>
      <sz val="20"/>
      <name val="Arial"/>
      <family val="2"/>
    </font>
    <font>
      <sz val="14"/>
      <name val="Arial"/>
      <family val="2"/>
    </font>
    <font>
      <sz val="11"/>
      <color theme="1"/>
      <name val="Calibri"/>
      <family val="2"/>
      <scheme val="minor"/>
    </font>
    <font>
      <sz val="11"/>
      <color rgb="FFFF0000"/>
      <name val="Calibri"/>
      <family val="2"/>
      <scheme val="minor"/>
    </font>
    <font>
      <b/>
      <sz val="20"/>
      <color rgb="FF000000"/>
      <name val="Arial"/>
      <family val="2"/>
    </font>
    <font>
      <sz val="25"/>
      <color theme="1"/>
      <name val="Arial"/>
      <family val="2"/>
    </font>
    <font>
      <sz val="25"/>
      <color rgb="FF000000"/>
      <name val="Arial"/>
      <family val="2"/>
    </font>
    <font>
      <sz val="20"/>
      <color rgb="FF000000"/>
      <name val="Arial"/>
      <family val="2"/>
    </font>
    <font>
      <b/>
      <sz val="15"/>
      <color theme="1"/>
      <name val="Arial"/>
      <family val="2"/>
    </font>
    <font>
      <b/>
      <sz val="15"/>
      <color rgb="FF000000"/>
      <name val="Arial"/>
      <family val="2"/>
    </font>
    <font>
      <b/>
      <u/>
      <sz val="15"/>
      <color rgb="FF000000"/>
      <name val="Arial"/>
      <family val="2"/>
    </font>
    <font>
      <b/>
      <sz val="25"/>
      <color theme="1"/>
      <name val="Arial"/>
      <family val="2"/>
    </font>
    <font>
      <sz val="25"/>
      <color theme="1"/>
      <name val="Calibri"/>
      <family val="2"/>
      <scheme val="minor"/>
    </font>
    <font>
      <b/>
      <sz val="20"/>
      <color theme="1"/>
      <name val="Arial"/>
      <family val="2"/>
    </font>
    <font>
      <b/>
      <sz val="25"/>
      <color theme="1"/>
      <name val="Calibri"/>
      <family val="2"/>
      <scheme val="minor"/>
    </font>
    <font>
      <sz val="16"/>
      <color theme="1"/>
      <name val="Calibri"/>
      <family val="2"/>
      <scheme val="minor"/>
    </font>
    <font>
      <b/>
      <sz val="6"/>
      <color theme="1"/>
      <name val="Calibri"/>
      <family val="2"/>
      <scheme val="minor"/>
    </font>
    <font>
      <sz val="10"/>
      <color theme="1"/>
      <name val="Calibri"/>
      <family val="2"/>
      <scheme val="minor"/>
    </font>
    <font>
      <b/>
      <sz val="15"/>
      <name val="Arial"/>
      <family val="2"/>
    </font>
    <font>
      <sz val="8"/>
      <name val="Calibri"/>
      <family val="2"/>
      <scheme val="minor"/>
    </font>
    <font>
      <b/>
      <sz val="20"/>
      <name val="Arial"/>
      <family val="2"/>
    </font>
    <font>
      <u/>
      <sz val="11"/>
      <color theme="10"/>
      <name val="Calibri"/>
      <family val="2"/>
      <scheme val="minor"/>
    </font>
    <font>
      <sz val="20"/>
      <color theme="1"/>
      <name val="Arial"/>
      <family val="2"/>
    </font>
    <font>
      <u/>
      <sz val="20"/>
      <color theme="10"/>
      <name val="Arial"/>
      <family val="2"/>
    </font>
    <font>
      <sz val="20"/>
      <color theme="1"/>
      <name val="Calibri"/>
      <family val="2"/>
      <scheme val="minor"/>
    </font>
    <font>
      <sz val="20"/>
      <color theme="1"/>
      <name val="Arial Narrow"/>
      <family val="2"/>
    </font>
    <font>
      <sz val="9"/>
      <name val="Arial"/>
      <family val="2"/>
    </font>
    <font>
      <b/>
      <sz val="14"/>
      <name val="Arial"/>
      <family val="2"/>
    </font>
    <font>
      <b/>
      <sz val="8"/>
      <name val="Arial"/>
      <family val="2"/>
    </font>
    <font>
      <b/>
      <sz val="16"/>
      <name val="Arial"/>
      <family val="2"/>
    </font>
    <font>
      <sz val="11"/>
      <name val="Arial"/>
      <family val="2"/>
    </font>
    <font>
      <b/>
      <sz val="11"/>
      <name val="Arial"/>
      <family val="2"/>
    </font>
    <font>
      <b/>
      <sz val="22"/>
      <color theme="1"/>
      <name val="Arial"/>
      <family val="2"/>
    </font>
    <font>
      <b/>
      <sz val="16"/>
      <color theme="1"/>
      <name val="Arial"/>
      <family val="2"/>
    </font>
    <font>
      <b/>
      <sz val="16"/>
      <color rgb="FF000000"/>
      <name val="Arial"/>
      <family val="2"/>
    </font>
    <font>
      <b/>
      <u/>
      <sz val="16"/>
      <color rgb="FF000000"/>
      <name val="Arial"/>
      <family val="2"/>
    </font>
    <font>
      <sz val="19.5"/>
      <color theme="1"/>
      <name val="Arial"/>
      <family val="2"/>
    </font>
    <font>
      <sz val="8"/>
      <name val="Arial"/>
      <family val="2"/>
    </font>
    <font>
      <sz val="7"/>
      <name val="Arial"/>
      <family val="2"/>
    </font>
  </fonts>
  <fills count="12">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4"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44"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cellStyleXfs>
  <cellXfs count="578">
    <xf numFmtId="0" fontId="0" fillId="0" borderId="0" xfId="0"/>
    <xf numFmtId="0" fontId="5" fillId="5" borderId="14" xfId="0" applyFont="1" applyFill="1" applyBorder="1" applyAlignment="1">
      <alignment vertical="center"/>
    </xf>
    <xf numFmtId="10" fontId="7" fillId="3" borderId="51" xfId="0" applyNumberFormat="1" applyFont="1" applyFill="1" applyBorder="1" applyAlignment="1">
      <alignment horizontal="center" vertical="center" wrapText="1"/>
    </xf>
    <xf numFmtId="0" fontId="4" fillId="3" borderId="13" xfId="0" applyFont="1" applyFill="1" applyBorder="1" applyAlignment="1">
      <alignment horizontal="center" vertical="center"/>
    </xf>
    <xf numFmtId="0" fontId="13" fillId="2" borderId="12" xfId="0" applyFont="1" applyFill="1" applyBorder="1" applyAlignment="1">
      <alignment horizontal="center" vertical="center" wrapText="1"/>
    </xf>
    <xf numFmtId="0" fontId="12" fillId="0" borderId="0" xfId="0" applyFont="1"/>
    <xf numFmtId="0" fontId="4" fillId="3" borderId="47"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wrapText="1"/>
    </xf>
    <xf numFmtId="0" fontId="0" fillId="0" borderId="0" xfId="0" applyAlignment="1">
      <alignment horizontal="center"/>
    </xf>
    <xf numFmtId="10" fontId="15" fillId="0" borderId="22" xfId="0" applyNumberFormat="1" applyFont="1" applyBorder="1" applyAlignment="1">
      <alignment horizontal="center" vertical="center" wrapText="1"/>
    </xf>
    <xf numFmtId="0" fontId="4" fillId="3" borderId="12"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67" xfId="0" applyFont="1" applyFill="1" applyBorder="1" applyAlignment="1">
      <alignment horizontal="center" vertical="center"/>
    </xf>
    <xf numFmtId="0" fontId="29" fillId="2" borderId="12" xfId="0" applyFont="1" applyFill="1" applyBorder="1" applyAlignment="1">
      <alignment horizontal="center" vertical="center" wrapText="1"/>
    </xf>
    <xf numFmtId="164" fontId="29" fillId="2" borderId="67" xfId="0" applyNumberFormat="1" applyFont="1" applyFill="1" applyBorder="1" applyAlignment="1">
      <alignment vertical="center" wrapText="1"/>
    </xf>
    <xf numFmtId="0" fontId="9" fillId="0" borderId="0" xfId="0" applyFont="1"/>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29" fillId="0" borderId="36" xfId="0" applyFont="1" applyBorder="1" applyAlignment="1">
      <alignment horizontal="center" vertical="center" wrapText="1"/>
    </xf>
    <xf numFmtId="2" fontId="9" fillId="0" borderId="36" xfId="0" applyNumberFormat="1" applyFont="1" applyBorder="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29" fillId="0" borderId="1" xfId="0" applyFont="1" applyBorder="1" applyAlignment="1">
      <alignment horizontal="center" vertical="center" wrapText="1"/>
    </xf>
    <xf numFmtId="164" fontId="9" fillId="0" borderId="5" xfId="0" applyNumberFormat="1" applyFont="1" applyBorder="1" applyAlignment="1">
      <alignment horizontal="right" vertical="center"/>
    </xf>
    <xf numFmtId="164" fontId="9" fillId="0" borderId="25" xfId="0" applyNumberFormat="1" applyFont="1" applyBorder="1" applyAlignment="1">
      <alignment horizontal="right" vertical="center"/>
    </xf>
    <xf numFmtId="0" fontId="29" fillId="0" borderId="5"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right" vertical="center"/>
    </xf>
    <xf numFmtId="164" fontId="9" fillId="0" borderId="22" xfId="0" applyNumberFormat="1" applyFont="1" applyBorder="1" applyAlignment="1">
      <alignment horizontal="right" vertical="center"/>
    </xf>
    <xf numFmtId="0" fontId="9" fillId="0" borderId="68" xfId="0" applyFont="1" applyBorder="1" applyAlignment="1">
      <alignment horizontal="center" vertical="center" wrapText="1"/>
    </xf>
    <xf numFmtId="164" fontId="9" fillId="0" borderId="68" xfId="0" applyNumberFormat="1" applyFont="1" applyBorder="1" applyAlignment="1">
      <alignment horizontal="right" vertical="center"/>
    </xf>
    <xf numFmtId="164" fontId="9" fillId="0" borderId="29" xfId="0" applyNumberFormat="1" applyFont="1" applyBorder="1" applyAlignment="1">
      <alignment horizontal="right" vertical="center"/>
    </xf>
    <xf numFmtId="0" fontId="9" fillId="0" borderId="27" xfId="0" applyFont="1" applyBorder="1" applyAlignment="1">
      <alignment horizontal="center" vertical="center" wrapText="1"/>
    </xf>
    <xf numFmtId="0" fontId="9" fillId="0" borderId="66" xfId="0" applyFont="1" applyBorder="1" applyAlignment="1">
      <alignment horizontal="center" vertical="center" wrapText="1"/>
    </xf>
    <xf numFmtId="0" fontId="29" fillId="0" borderId="66" xfId="0" applyFont="1" applyBorder="1" applyAlignment="1">
      <alignment horizontal="center" vertical="center" wrapText="1"/>
    </xf>
    <xf numFmtId="164" fontId="9" fillId="0" borderId="66" xfId="0" applyNumberFormat="1" applyFont="1" applyBorder="1" applyAlignment="1">
      <alignment horizontal="right" vertical="center"/>
    </xf>
    <xf numFmtId="164" fontId="9" fillId="0" borderId="23" xfId="0" applyNumberFormat="1" applyFont="1" applyBorder="1" applyAlignment="1">
      <alignment horizontal="right" vertical="center"/>
    </xf>
    <xf numFmtId="0" fontId="29" fillId="2" borderId="16" xfId="0" applyFont="1" applyFill="1" applyBorder="1" applyAlignment="1">
      <alignment horizontal="center" vertical="center" wrapText="1"/>
    </xf>
    <xf numFmtId="164" fontId="29" fillId="2" borderId="34" xfId="0" applyNumberFormat="1" applyFont="1" applyFill="1" applyBorder="1" applyAlignment="1">
      <alignment vertical="center" wrapText="1"/>
    </xf>
    <xf numFmtId="0" fontId="29" fillId="7" borderId="16" xfId="0" applyFont="1" applyFill="1" applyBorder="1" applyAlignment="1">
      <alignment horizontal="center" vertical="center" wrapText="1"/>
    </xf>
    <xf numFmtId="0" fontId="29" fillId="7" borderId="47" xfId="0" applyFont="1" applyFill="1" applyBorder="1" applyAlignment="1">
      <alignment horizontal="left" vertical="center" wrapText="1"/>
    </xf>
    <xf numFmtId="164" fontId="29" fillId="7" borderId="34" xfId="0" applyNumberFormat="1" applyFont="1" applyFill="1" applyBorder="1" applyAlignment="1">
      <alignment vertical="center" wrapText="1"/>
    </xf>
    <xf numFmtId="0" fontId="9" fillId="0" borderId="68" xfId="0" applyFont="1" applyBorder="1" applyAlignment="1">
      <alignment horizontal="center" vertical="center"/>
    </xf>
    <xf numFmtId="0" fontId="22" fillId="0" borderId="68" xfId="0" applyFont="1" applyBorder="1" applyAlignment="1">
      <alignment horizontal="center" vertical="center" wrapText="1"/>
    </xf>
    <xf numFmtId="0" fontId="16" fillId="0" borderId="68" xfId="0" applyFont="1" applyBorder="1" applyAlignment="1">
      <alignment horizontal="center" vertical="center" wrapText="1"/>
    </xf>
    <xf numFmtId="44" fontId="16" fillId="0" borderId="68" xfId="1" applyFont="1" applyBorder="1" applyAlignment="1">
      <alignment horizontal="right" vertical="center" wrapText="1"/>
    </xf>
    <xf numFmtId="164" fontId="31" fillId="0" borderId="68" xfId="0" applyNumberFormat="1" applyFont="1" applyBorder="1" applyAlignment="1">
      <alignment horizontal="right" vertical="center"/>
    </xf>
    <xf numFmtId="164" fontId="31" fillId="0" borderId="29" xfId="0" applyNumberFormat="1" applyFont="1" applyBorder="1" applyAlignment="1">
      <alignment horizontal="right" vertical="center"/>
    </xf>
    <xf numFmtId="0" fontId="32" fillId="0" borderId="0" xfId="2" applyFont="1"/>
    <xf numFmtId="0" fontId="13" fillId="2" borderId="1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33" fillId="2" borderId="34" xfId="0" applyFont="1" applyFill="1" applyBorder="1"/>
    <xf numFmtId="0" fontId="0" fillId="0" borderId="0" xfId="0" applyAlignment="1">
      <alignment horizontal="center" vertical="center"/>
    </xf>
    <xf numFmtId="0" fontId="26" fillId="0" borderId="19" xfId="0" applyFont="1" applyBorder="1" applyAlignment="1">
      <alignment vertical="center"/>
    </xf>
    <xf numFmtId="0" fontId="26" fillId="0" borderId="21" xfId="0" applyFont="1" applyBorder="1" applyAlignment="1">
      <alignment vertical="center"/>
    </xf>
    <xf numFmtId="0" fontId="26" fillId="0" borderId="43" xfId="0" applyFont="1" applyBorder="1" applyAlignment="1">
      <alignment vertical="center"/>
    </xf>
    <xf numFmtId="10" fontId="35" fillId="5" borderId="51" xfId="0" applyNumberFormat="1" applyFont="1" applyFill="1" applyBorder="1" applyAlignment="1">
      <alignment horizontal="right" vertical="center"/>
    </xf>
    <xf numFmtId="10" fontId="35" fillId="5" borderId="59" xfId="0" applyNumberFormat="1" applyFont="1" applyFill="1" applyBorder="1" applyAlignment="1">
      <alignment horizontal="right" vertical="center"/>
    </xf>
    <xf numFmtId="0" fontId="0" fillId="0" borderId="0" xfId="0" applyAlignment="1">
      <alignment vertical="center"/>
    </xf>
    <xf numFmtId="49" fontId="6" fillId="3" borderId="62" xfId="0" applyNumberFormat="1" applyFont="1" applyFill="1" applyBorder="1" applyAlignment="1">
      <alignment horizontal="center" vertical="center" wrapText="1"/>
    </xf>
    <xf numFmtId="49" fontId="6" fillId="3" borderId="63" xfId="0" applyNumberFormat="1" applyFont="1" applyFill="1" applyBorder="1" applyAlignment="1">
      <alignment horizontal="center" vertical="center" wrapText="1"/>
    </xf>
    <xf numFmtId="164" fontId="8" fillId="3" borderId="57" xfId="0" applyNumberFormat="1" applyFont="1" applyFill="1" applyBorder="1" applyAlignment="1">
      <alignment horizontal="center" vertical="center" wrapText="1"/>
    </xf>
    <xf numFmtId="164" fontId="6" fillId="5" borderId="57" xfId="0" applyNumberFormat="1" applyFont="1" applyFill="1" applyBorder="1" applyAlignment="1">
      <alignment vertical="center" wrapText="1"/>
    </xf>
    <xf numFmtId="49" fontId="6" fillId="3" borderId="64" xfId="0" applyNumberFormat="1" applyFont="1" applyFill="1" applyBorder="1" applyAlignment="1">
      <alignment horizontal="center" vertical="center" wrapText="1"/>
    </xf>
    <xf numFmtId="10" fontId="6" fillId="5" borderId="58" xfId="0" applyNumberFormat="1" applyFont="1" applyFill="1" applyBorder="1" applyAlignment="1">
      <alignment vertical="center" wrapText="1"/>
    </xf>
    <xf numFmtId="49" fontId="6" fillId="3" borderId="65" xfId="0" applyNumberFormat="1" applyFont="1" applyFill="1" applyBorder="1" applyAlignment="1">
      <alignment horizontal="center" vertical="center" wrapText="1"/>
    </xf>
    <xf numFmtId="164" fontId="8" fillId="3" borderId="60" xfId="0" applyNumberFormat="1" applyFont="1" applyFill="1" applyBorder="1" applyAlignment="1">
      <alignment horizontal="center" vertical="center" wrapText="1"/>
    </xf>
    <xf numFmtId="10" fontId="6" fillId="5" borderId="56" xfId="0" applyNumberFormat="1" applyFont="1" applyFill="1" applyBorder="1" applyAlignment="1">
      <alignment vertical="center" wrapText="1"/>
    </xf>
    <xf numFmtId="10" fontId="6" fillId="5" borderId="61" xfId="0" applyNumberFormat="1" applyFont="1" applyFill="1" applyBorder="1" applyAlignment="1">
      <alignment vertical="center" wrapText="1"/>
    </xf>
    <xf numFmtId="10" fontId="6" fillId="5" borderId="5" xfId="0" applyNumberFormat="1" applyFont="1" applyFill="1" applyBorder="1" applyAlignment="1">
      <alignment vertical="center" wrapText="1"/>
    </xf>
    <xf numFmtId="0" fontId="25" fillId="0" borderId="0" xfId="0" applyFont="1" applyAlignment="1">
      <alignment vertical="center" wrapText="1"/>
    </xf>
    <xf numFmtId="0" fontId="10" fillId="3" borderId="0" xfId="0" applyFont="1" applyFill="1" applyAlignment="1">
      <alignment horizontal="center" vertical="center"/>
    </xf>
    <xf numFmtId="0" fontId="0" fillId="0" borderId="21" xfId="0" applyBorder="1"/>
    <xf numFmtId="0" fontId="0" fillId="0" borderId="46" xfId="0" applyBorder="1"/>
    <xf numFmtId="0" fontId="0" fillId="0" borderId="43" xfId="0" applyBorder="1"/>
    <xf numFmtId="0" fontId="4" fillId="0" borderId="18"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vertical="center" wrapText="1"/>
    </xf>
    <xf numFmtId="0" fontId="37" fillId="0" borderId="1" xfId="0" applyFont="1" applyBorder="1" applyAlignment="1">
      <alignment vertical="center"/>
    </xf>
    <xf numFmtId="43" fontId="37" fillId="0" borderId="1" xfId="4" applyFont="1" applyBorder="1" applyAlignment="1">
      <alignment horizontal="right" vertical="center"/>
    </xf>
    <xf numFmtId="10" fontId="37" fillId="0" borderId="1" xfId="3" applyNumberFormat="1" applyFont="1" applyBorder="1" applyAlignment="1">
      <alignment horizontal="left" vertical="center"/>
    </xf>
    <xf numFmtId="0" fontId="37" fillId="0" borderId="22" xfId="0" applyFont="1" applyBorder="1" applyAlignment="1">
      <alignment vertical="center"/>
    </xf>
    <xf numFmtId="43" fontId="37" fillId="0" borderId="0" xfId="4" applyFont="1" applyBorder="1" applyAlignment="1">
      <alignment horizontal="right" vertical="center"/>
    </xf>
    <xf numFmtId="9" fontId="37" fillId="0" borderId="0" xfId="3" applyFont="1" applyBorder="1" applyAlignment="1">
      <alignment horizontal="left" vertical="center"/>
    </xf>
    <xf numFmtId="10" fontId="4" fillId="8" borderId="1" xfId="0" applyNumberFormat="1" applyFont="1" applyFill="1" applyBorder="1" applyAlignment="1">
      <alignment horizontal="center"/>
    </xf>
    <xf numFmtId="10" fontId="4" fillId="0" borderId="22" xfId="3" applyNumberFormat="1" applyFont="1" applyFill="1" applyBorder="1" applyAlignment="1"/>
    <xf numFmtId="10" fontId="0" fillId="0" borderId="1" xfId="0" applyNumberFormat="1" applyBorder="1" applyAlignment="1">
      <alignment horizontal="center"/>
    </xf>
    <xf numFmtId="0" fontId="0" fillId="0" borderId="1" xfId="0" applyBorder="1" applyAlignment="1">
      <alignment horizontal="center" vertical="center" wrapText="1"/>
    </xf>
    <xf numFmtId="0" fontId="5" fillId="9" borderId="26" xfId="0" applyFont="1" applyFill="1" applyBorder="1" applyAlignment="1">
      <alignment vertical="center" textRotation="90"/>
    </xf>
    <xf numFmtId="0" fontId="37" fillId="9" borderId="1" xfId="0" applyFont="1" applyFill="1" applyBorder="1" applyAlignment="1">
      <alignment vertical="center"/>
    </xf>
    <xf numFmtId="0" fontId="37" fillId="9" borderId="5" xfId="0" applyFont="1" applyFill="1" applyBorder="1" applyAlignment="1">
      <alignment vertical="center"/>
    </xf>
    <xf numFmtId="0" fontId="5" fillId="9" borderId="5" xfId="0" applyFont="1" applyFill="1" applyBorder="1" applyAlignment="1">
      <alignment vertical="center"/>
    </xf>
    <xf numFmtId="0" fontId="5" fillId="9" borderId="1" xfId="0" applyFont="1" applyFill="1" applyBorder="1" applyAlignment="1">
      <alignment horizontal="center" vertical="center"/>
    </xf>
    <xf numFmtId="0" fontId="5" fillId="9" borderId="26" xfId="0" applyFont="1" applyFill="1" applyBorder="1" applyAlignment="1">
      <alignment horizontal="center" vertical="center"/>
    </xf>
    <xf numFmtId="0" fontId="37" fillId="9" borderId="1" xfId="0" applyFont="1" applyFill="1" applyBorder="1" applyAlignment="1">
      <alignment horizontal="center" vertical="center"/>
    </xf>
    <xf numFmtId="0" fontId="4" fillId="0" borderId="26"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0" fillId="0" borderId="1" xfId="0" applyNumberFormat="1" applyBorder="1" applyAlignment="1">
      <alignment vertical="center" wrapText="1"/>
    </xf>
    <xf numFmtId="4" fontId="4" fillId="10" borderId="1" xfId="0" applyNumberFormat="1" applyFont="1" applyFill="1" applyBorder="1" applyAlignment="1">
      <alignment horizontal="right"/>
    </xf>
    <xf numFmtId="0" fontId="0" fillId="0" borderId="20" xfId="0" applyBorder="1"/>
    <xf numFmtId="0" fontId="35"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vertical="top"/>
    </xf>
    <xf numFmtId="0" fontId="0" fillId="0" borderId="33" xfId="0" applyBorder="1"/>
    <xf numFmtId="164" fontId="4" fillId="10" borderId="1" xfId="0" applyNumberFormat="1" applyFont="1" applyFill="1" applyBorder="1" applyAlignment="1">
      <alignment horizontal="right"/>
    </xf>
    <xf numFmtId="164" fontId="4" fillId="10" borderId="22" xfId="0" applyNumberFormat="1" applyFont="1" applyFill="1" applyBorder="1" applyAlignment="1">
      <alignment horizontal="right"/>
    </xf>
    <xf numFmtId="164" fontId="0" fillId="0" borderId="1" xfId="1" applyNumberFormat="1" applyFont="1" applyFill="1" applyBorder="1" applyAlignment="1">
      <alignment vertical="center" wrapText="1"/>
    </xf>
    <xf numFmtId="164" fontId="0" fillId="0" borderId="1" xfId="1" applyNumberFormat="1" applyFont="1" applyBorder="1" applyAlignment="1">
      <alignment horizontal="right" vertical="center"/>
    </xf>
    <xf numFmtId="164" fontId="4" fillId="0" borderId="22" xfId="1" applyNumberFormat="1" applyFont="1" applyBorder="1" applyAlignment="1">
      <alignment horizontal="right" vertical="center"/>
    </xf>
    <xf numFmtId="164" fontId="8" fillId="3" borderId="0" xfId="0" applyNumberFormat="1" applyFont="1" applyFill="1" applyAlignment="1">
      <alignment horizontal="center" vertical="center" wrapText="1"/>
    </xf>
    <xf numFmtId="0" fontId="2" fillId="0" borderId="33" xfId="0" applyFont="1" applyBorder="1" applyAlignment="1">
      <alignment horizontal="left" vertical="center" wrapText="1"/>
    </xf>
    <xf numFmtId="0" fontId="2" fillId="0" borderId="43" xfId="0" applyFont="1" applyBorder="1" applyAlignment="1">
      <alignment horizontal="left" vertical="center" wrapText="1"/>
    </xf>
    <xf numFmtId="0" fontId="29" fillId="2" borderId="14" xfId="0" applyFont="1" applyFill="1" applyBorder="1" applyAlignment="1">
      <alignment vertical="center" wrapText="1"/>
    </xf>
    <xf numFmtId="0" fontId="29" fillId="2" borderId="47" xfId="0" applyFont="1" applyFill="1" applyBorder="1" applyAlignment="1">
      <alignment vertical="center" wrapText="1"/>
    </xf>
    <xf numFmtId="164" fontId="9" fillId="0" borderId="51" xfId="0" applyNumberFormat="1" applyFont="1" applyBorder="1" applyAlignment="1">
      <alignment horizontal="right" vertical="center"/>
    </xf>
    <xf numFmtId="164" fontId="9" fillId="0" borderId="50" xfId="0" applyNumberFormat="1" applyFont="1" applyBorder="1" applyAlignment="1">
      <alignment horizontal="right" vertical="center"/>
    </xf>
    <xf numFmtId="44" fontId="29" fillId="2" borderId="47" xfId="0" applyNumberFormat="1" applyFont="1" applyFill="1" applyBorder="1" applyAlignment="1">
      <alignment vertical="center" wrapText="1"/>
    </xf>
    <xf numFmtId="164" fontId="29" fillId="2" borderId="47" xfId="0" applyNumberFormat="1" applyFont="1" applyFill="1" applyBorder="1" applyAlignment="1">
      <alignment horizontal="center" vertical="center" wrapText="1"/>
    </xf>
    <xf numFmtId="164" fontId="9" fillId="0" borderId="36" xfId="1" applyNumberFormat="1" applyFont="1" applyBorder="1" applyAlignment="1">
      <alignment horizontal="right" vertical="center" wrapText="1"/>
    </xf>
    <xf numFmtId="164" fontId="9" fillId="0" borderId="36" xfId="0" applyNumberFormat="1" applyFont="1" applyBorder="1" applyAlignment="1">
      <alignment horizontal="right" vertical="center" wrapText="1"/>
    </xf>
    <xf numFmtId="164" fontId="9" fillId="0" borderId="1" xfId="1" applyNumberFormat="1" applyFont="1" applyBorder="1" applyAlignment="1">
      <alignment horizontal="right" vertical="center" wrapText="1"/>
    </xf>
    <xf numFmtId="164" fontId="9" fillId="0" borderId="1" xfId="0" applyNumberFormat="1" applyFont="1" applyBorder="1" applyAlignment="1">
      <alignment horizontal="right" vertical="center" wrapText="1"/>
    </xf>
    <xf numFmtId="164" fontId="9" fillId="0" borderId="5" xfId="1" applyNumberFormat="1" applyFont="1" applyBorder="1" applyAlignment="1">
      <alignment horizontal="right" vertical="center" wrapText="1"/>
    </xf>
    <xf numFmtId="164" fontId="9" fillId="0" borderId="5" xfId="0" applyNumberFormat="1" applyFont="1" applyBorder="1" applyAlignment="1">
      <alignment horizontal="right" vertical="center" wrapText="1"/>
    </xf>
    <xf numFmtId="164" fontId="9" fillId="0" borderId="66" xfId="0" applyNumberFormat="1" applyFont="1" applyBorder="1" applyAlignment="1">
      <alignment horizontal="right" vertical="center" wrapText="1"/>
    </xf>
    <xf numFmtId="164" fontId="9" fillId="0" borderId="1" xfId="1" applyNumberFormat="1" applyFont="1" applyFill="1" applyBorder="1" applyAlignment="1">
      <alignment horizontal="right" vertical="center" wrapText="1"/>
    </xf>
    <xf numFmtId="164" fontId="29" fillId="2" borderId="47" xfId="0" applyNumberFormat="1" applyFont="1" applyFill="1" applyBorder="1" applyAlignment="1">
      <alignment vertical="center" wrapText="1"/>
    </xf>
    <xf numFmtId="164" fontId="29" fillId="7" borderId="47" xfId="0" applyNumberFormat="1" applyFont="1" applyFill="1" applyBorder="1" applyAlignment="1">
      <alignment horizontal="right" vertical="center" wrapText="1"/>
    </xf>
    <xf numFmtId="0" fontId="29" fillId="7" borderId="47" xfId="0" applyFont="1" applyFill="1" applyBorder="1" applyAlignment="1">
      <alignment vertical="center" wrapText="1"/>
    </xf>
    <xf numFmtId="164" fontId="29" fillId="7" borderId="47" xfId="0" applyNumberFormat="1" applyFont="1" applyFill="1" applyBorder="1" applyAlignment="1">
      <alignment vertical="center" wrapText="1"/>
    </xf>
    <xf numFmtId="0" fontId="20" fillId="0" borderId="47" xfId="0" applyFont="1" applyBorder="1" applyAlignment="1">
      <alignment vertical="center"/>
    </xf>
    <xf numFmtId="44" fontId="41" fillId="0" borderId="47" xfId="0" applyNumberFormat="1" applyFont="1" applyBorder="1" applyAlignment="1">
      <alignment vertical="center"/>
    </xf>
    <xf numFmtId="0" fontId="9" fillId="5" borderId="36" xfId="0" applyFont="1" applyFill="1" applyBorder="1" applyAlignment="1">
      <alignment horizontal="justify" vertical="center" wrapText="1"/>
    </xf>
    <xf numFmtId="0" fontId="9" fillId="5" borderId="5" xfId="0" applyFont="1" applyFill="1" applyBorder="1" applyAlignment="1">
      <alignment horizontal="justify" vertical="center" wrapText="1"/>
    </xf>
    <xf numFmtId="0" fontId="9" fillId="5" borderId="1" xfId="0" applyFont="1" applyFill="1" applyBorder="1" applyAlignment="1">
      <alignment horizontal="justify" vertical="center" wrapText="1"/>
    </xf>
    <xf numFmtId="164" fontId="0" fillId="0" borderId="0" xfId="0" applyNumberFormat="1" applyAlignment="1">
      <alignment vertical="center"/>
    </xf>
    <xf numFmtId="0" fontId="9" fillId="5" borderId="66" xfId="0" applyFont="1" applyFill="1" applyBorder="1" applyAlignment="1">
      <alignment horizontal="justify" vertical="center" wrapText="1"/>
    </xf>
    <xf numFmtId="0" fontId="9" fillId="0" borderId="66"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1" xfId="0" applyFont="1" applyBorder="1" applyAlignment="1">
      <alignment horizontal="justify" vertical="center" wrapText="1"/>
    </xf>
    <xf numFmtId="0" fontId="9" fillId="5" borderId="68" xfId="0" applyFont="1" applyFill="1" applyBorder="1" applyAlignment="1">
      <alignment horizontal="justify" vertical="center" wrapText="1"/>
    </xf>
    <xf numFmtId="0" fontId="9" fillId="0" borderId="68" xfId="0" applyFont="1" applyBorder="1" applyAlignment="1">
      <alignment horizontal="justify" vertical="center" wrapText="1"/>
    </xf>
    <xf numFmtId="164" fontId="26" fillId="0" borderId="21" xfId="0" applyNumberFormat="1" applyFont="1" applyBorder="1" applyAlignment="1">
      <alignment vertical="center"/>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66" xfId="0" applyFont="1" applyBorder="1" applyAlignment="1">
      <alignment horizontal="left" vertical="center" wrapText="1"/>
    </xf>
    <xf numFmtId="0" fontId="9" fillId="0" borderId="1" xfId="0" applyFont="1" applyBorder="1" applyAlignment="1">
      <alignment vertical="center" wrapText="1"/>
    </xf>
    <xf numFmtId="2" fontId="9" fillId="0" borderId="37" xfId="0" applyNumberFormat="1" applyFont="1" applyBorder="1" applyAlignment="1">
      <alignment horizontal="center" vertical="center" wrapText="1"/>
    </xf>
    <xf numFmtId="2" fontId="9" fillId="0" borderId="22" xfId="0" applyNumberFormat="1" applyFont="1" applyBorder="1" applyAlignment="1">
      <alignment horizontal="center" vertical="center" wrapText="1"/>
    </xf>
    <xf numFmtId="2" fontId="9" fillId="0" borderId="25" xfId="0" applyNumberFormat="1" applyFont="1" applyBorder="1" applyAlignment="1">
      <alignment horizontal="center" vertical="center" wrapText="1"/>
    </xf>
    <xf numFmtId="2" fontId="9" fillId="0" borderId="23" xfId="0" applyNumberFormat="1" applyFont="1" applyBorder="1" applyAlignment="1">
      <alignment horizontal="center" vertical="center" wrapText="1"/>
    </xf>
    <xf numFmtId="2" fontId="34" fillId="0" borderId="25" xfId="0" applyNumberFormat="1" applyFont="1" applyBorder="1" applyAlignment="1">
      <alignment horizontal="center" vertical="center"/>
    </xf>
    <xf numFmtId="2" fontId="34" fillId="0" borderId="22" xfId="0" applyNumberFormat="1" applyFont="1" applyBorder="1" applyAlignment="1">
      <alignment horizontal="center" vertical="center"/>
    </xf>
    <xf numFmtId="2" fontId="34" fillId="0" borderId="23" xfId="0" applyNumberFormat="1" applyFont="1" applyBorder="1" applyAlignment="1">
      <alignment horizontal="center" vertical="center"/>
    </xf>
    <xf numFmtId="0" fontId="9" fillId="0" borderId="10" xfId="0" applyFont="1" applyBorder="1"/>
    <xf numFmtId="164" fontId="8" fillId="3" borderId="67" xfId="0" applyNumberFormat="1" applyFont="1" applyFill="1" applyBorder="1" applyAlignment="1">
      <alignment horizontal="center" vertical="center" wrapText="1"/>
    </xf>
    <xf numFmtId="10" fontId="43" fillId="0" borderId="22" xfId="0" applyNumberFormat="1" applyFont="1" applyBorder="1" applyAlignment="1">
      <alignment horizontal="center" vertical="center" wrapText="1"/>
    </xf>
    <xf numFmtId="0" fontId="42" fillId="0" borderId="27" xfId="0" applyFont="1" applyBorder="1" applyAlignment="1">
      <alignment horizontal="center"/>
    </xf>
    <xf numFmtId="0" fontId="42" fillId="0" borderId="23" xfId="0" applyFont="1" applyBorder="1" applyAlignment="1">
      <alignment horizontal="center"/>
    </xf>
    <xf numFmtId="2" fontId="9" fillId="0" borderId="5" xfId="0" applyNumberFormat="1" applyFont="1" applyBorder="1" applyAlignment="1">
      <alignment horizontal="center" vertical="center" wrapText="1"/>
    </xf>
    <xf numFmtId="0" fontId="5" fillId="3" borderId="14" xfId="0" applyFont="1" applyFill="1" applyBorder="1" applyAlignment="1">
      <alignment horizontal="left" vertical="center"/>
    </xf>
    <xf numFmtId="164" fontId="9" fillId="0" borderId="36" xfId="0" applyNumberFormat="1" applyFont="1" applyBorder="1" applyAlignment="1">
      <alignment horizontal="right" vertical="center"/>
    </xf>
    <xf numFmtId="164" fontId="9" fillId="0" borderId="37" xfId="0" applyNumberFormat="1" applyFont="1" applyBorder="1" applyAlignment="1">
      <alignment horizontal="right" vertical="center"/>
    </xf>
    <xf numFmtId="10" fontId="4" fillId="10" borderId="1" xfId="0" applyNumberFormat="1" applyFont="1" applyFill="1" applyBorder="1" applyAlignment="1">
      <alignment horizontal="center"/>
    </xf>
    <xf numFmtId="0" fontId="37" fillId="0" borderId="1" xfId="0" applyFont="1" applyBorder="1" applyAlignment="1">
      <alignment horizontal="left" vertical="center" wrapText="1"/>
    </xf>
    <xf numFmtId="164" fontId="9" fillId="0" borderId="66" xfId="1" applyNumberFormat="1" applyFont="1" applyFill="1" applyBorder="1" applyAlignment="1">
      <alignment horizontal="right" vertical="center" wrapText="1"/>
    </xf>
    <xf numFmtId="164" fontId="9" fillId="0" borderId="5" xfId="1" applyNumberFormat="1" applyFont="1" applyFill="1" applyBorder="1" applyAlignment="1">
      <alignment horizontal="right" vertical="center" wrapText="1"/>
    </xf>
    <xf numFmtId="0" fontId="37" fillId="0" borderId="20" xfId="0" applyFont="1" applyBorder="1" applyAlignment="1">
      <alignment horizontal="left"/>
    </xf>
    <xf numFmtId="0" fontId="46" fillId="0" borderId="46" xfId="0" applyFont="1" applyBorder="1" applyAlignment="1">
      <alignment horizontal="left"/>
    </xf>
    <xf numFmtId="0" fontId="46" fillId="0" borderId="33" xfId="0" applyFont="1" applyBorder="1" applyAlignment="1">
      <alignment horizontal="left"/>
    </xf>
    <xf numFmtId="0" fontId="46" fillId="0" borderId="43" xfId="0" applyFont="1" applyBorder="1" applyAlignment="1">
      <alignment horizontal="left"/>
    </xf>
    <xf numFmtId="0" fontId="46" fillId="2" borderId="30" xfId="0" applyFont="1" applyFill="1" applyBorder="1" applyAlignment="1">
      <alignment horizontal="center" vertical="center" wrapText="1"/>
    </xf>
    <xf numFmtId="0" fontId="46" fillId="2" borderId="31" xfId="0" applyFont="1" applyFill="1" applyBorder="1" applyAlignment="1">
      <alignment horizontal="center" vertical="center" wrapText="1"/>
    </xf>
    <xf numFmtId="0" fontId="46" fillId="2" borderId="32" xfId="0" applyFont="1" applyFill="1" applyBorder="1" applyAlignment="1">
      <alignment horizontal="center" vertical="center" wrapText="1"/>
    </xf>
    <xf numFmtId="43" fontId="46" fillId="2" borderId="32" xfId="6" applyFont="1" applyFill="1" applyBorder="1" applyAlignment="1">
      <alignment horizontal="center" vertical="center" wrapText="1"/>
    </xf>
    <xf numFmtId="0" fontId="46" fillId="0" borderId="24" xfId="0" applyFont="1" applyBorder="1" applyAlignment="1">
      <alignment horizontal="center" vertical="center"/>
    </xf>
    <xf numFmtId="43" fontId="46" fillId="0" borderId="5" xfId="6" applyFont="1" applyBorder="1" applyAlignment="1">
      <alignment horizontal="center" vertical="center"/>
    </xf>
    <xf numFmtId="44" fontId="46" fillId="0" borderId="5" xfId="5" applyFont="1" applyBorder="1" applyAlignment="1">
      <alignment horizontal="center" vertical="center"/>
    </xf>
    <xf numFmtId="44" fontId="46" fillId="0" borderId="25" xfId="5" applyFont="1" applyBorder="1" applyAlignment="1">
      <alignment horizontal="center" vertical="center"/>
    </xf>
    <xf numFmtId="43" fontId="46" fillId="0" borderId="24" xfId="0" applyNumberFormat="1" applyFont="1" applyBorder="1" applyAlignment="1">
      <alignment horizontal="right" vertical="center"/>
    </xf>
    <xf numFmtId="43" fontId="46" fillId="0" borderId="5" xfId="6" applyFont="1" applyFill="1" applyBorder="1" applyAlignment="1">
      <alignment horizontal="right" vertical="center"/>
    </xf>
    <xf numFmtId="0" fontId="46" fillId="0" borderId="28" xfId="0" applyFont="1" applyBorder="1" applyAlignment="1">
      <alignment horizontal="center" vertical="center"/>
    </xf>
    <xf numFmtId="43" fontId="46" fillId="0" borderId="38" xfId="0" applyNumberFormat="1" applyFont="1" applyBorder="1" applyAlignment="1">
      <alignment horizontal="right" vertical="center"/>
    </xf>
    <xf numFmtId="43" fontId="46" fillId="0" borderId="68" xfId="6" applyFont="1" applyFill="1" applyBorder="1" applyAlignment="1">
      <alignment horizontal="right" vertical="center"/>
    </xf>
    <xf numFmtId="43" fontId="46" fillId="0" borderId="1" xfId="6" applyFont="1" applyFill="1" applyBorder="1" applyAlignment="1">
      <alignment horizontal="right" vertical="center"/>
    </xf>
    <xf numFmtId="0" fontId="46" fillId="0" borderId="26" xfId="0" applyFont="1" applyBorder="1" applyAlignment="1">
      <alignment horizontal="center" vertical="center"/>
    </xf>
    <xf numFmtId="43" fontId="46" fillId="0" borderId="5" xfId="6" applyFont="1" applyBorder="1" applyAlignment="1">
      <alignment vertical="center"/>
    </xf>
    <xf numFmtId="44" fontId="46" fillId="0" borderId="5" xfId="5" applyFont="1" applyBorder="1" applyAlignment="1">
      <alignment vertical="center"/>
    </xf>
    <xf numFmtId="44" fontId="46" fillId="0" borderId="25" xfId="5" applyFont="1" applyBorder="1" applyAlignment="1">
      <alignment vertical="center"/>
    </xf>
    <xf numFmtId="43" fontId="46" fillId="0" borderId="26" xfId="0" applyNumberFormat="1" applyFont="1" applyBorder="1" applyAlignment="1">
      <alignment horizontal="right" vertical="center"/>
    </xf>
    <xf numFmtId="0" fontId="37" fillId="0" borderId="38" xfId="0" applyFont="1" applyBorder="1" applyAlignment="1">
      <alignment horizontal="left"/>
    </xf>
    <xf numFmtId="0" fontId="47" fillId="0" borderId="42" xfId="0" applyFont="1" applyBorder="1" applyAlignment="1">
      <alignment horizontal="centerContinuous"/>
    </xf>
    <xf numFmtId="0" fontId="47" fillId="0" borderId="33" xfId="0" applyFont="1" applyBorder="1" applyAlignment="1">
      <alignment horizontal="centerContinuous"/>
    </xf>
    <xf numFmtId="0" fontId="47" fillId="0" borderId="43" xfId="0" applyFont="1" applyBorder="1" applyAlignment="1">
      <alignment horizontal="centerContinuous"/>
    </xf>
    <xf numFmtId="0" fontId="46" fillId="0" borderId="11" xfId="0" applyFont="1" applyBorder="1" applyAlignment="1">
      <alignment horizontal="center" vertical="center"/>
    </xf>
    <xf numFmtId="1" fontId="46" fillId="0" borderId="25" xfId="0" applyNumberFormat="1" applyFont="1" applyBorder="1" applyAlignment="1">
      <alignment horizontal="justify" vertical="center"/>
    </xf>
    <xf numFmtId="49" fontId="46" fillId="0" borderId="17" xfId="0" applyNumberFormat="1" applyFont="1" applyBorder="1"/>
    <xf numFmtId="49" fontId="46" fillId="0" borderId="18" xfId="0" applyNumberFormat="1" applyFont="1" applyBorder="1"/>
    <xf numFmtId="49" fontId="46" fillId="0" borderId="20" xfId="0" applyNumberFormat="1" applyFont="1" applyBorder="1"/>
    <xf numFmtId="49" fontId="46" fillId="0" borderId="0" xfId="0" applyNumberFormat="1" applyFont="1"/>
    <xf numFmtId="49" fontId="39" fillId="0" borderId="21" xfId="0" applyNumberFormat="1" applyFont="1" applyBorder="1" applyAlignment="1">
      <alignment vertical="center"/>
    </xf>
    <xf numFmtId="49" fontId="39" fillId="0" borderId="21" xfId="0" applyNumberFormat="1" applyFont="1" applyBorder="1"/>
    <xf numFmtId="0" fontId="46" fillId="0" borderId="17" xfId="0" applyFont="1" applyBorder="1"/>
    <xf numFmtId="43" fontId="46" fillId="0" borderId="18" xfId="6" applyFont="1" applyBorder="1" applyAlignment="1"/>
    <xf numFmtId="0" fontId="46" fillId="0" borderId="18" xfId="0" applyFont="1" applyBorder="1"/>
    <xf numFmtId="0" fontId="0" fillId="0" borderId="18" xfId="0" applyBorder="1"/>
    <xf numFmtId="0" fontId="0" fillId="0" borderId="19" xfId="0" applyBorder="1"/>
    <xf numFmtId="0" fontId="37" fillId="2" borderId="67" xfId="0" applyFont="1" applyFill="1" applyBorder="1" applyAlignment="1">
      <alignment horizontal="center" vertical="center"/>
    </xf>
    <xf numFmtId="1" fontId="37" fillId="2" borderId="15" xfId="0" applyNumberFormat="1" applyFont="1" applyFill="1" applyBorder="1" applyAlignment="1">
      <alignment horizontal="left" vertical="center"/>
    </xf>
    <xf numFmtId="44" fontId="37" fillId="2" borderId="67" xfId="5" applyFont="1" applyFill="1" applyBorder="1" applyAlignment="1">
      <alignment vertical="center"/>
    </xf>
    <xf numFmtId="44" fontId="37" fillId="2" borderId="16" xfId="5" applyFont="1" applyFill="1" applyBorder="1" applyAlignment="1">
      <alignment horizontal="right" vertical="center"/>
    </xf>
    <xf numFmtId="2" fontId="46" fillId="0" borderId="24" xfId="0" applyNumberFormat="1" applyFont="1" applyBorder="1" applyAlignment="1">
      <alignment horizontal="center" vertical="center"/>
    </xf>
    <xf numFmtId="43" fontId="46" fillId="0" borderId="25" xfId="6" applyFont="1" applyFill="1" applyBorder="1" applyAlignment="1">
      <alignment horizontal="right" vertical="center"/>
    </xf>
    <xf numFmtId="44" fontId="46" fillId="0" borderId="24" xfId="5" applyFont="1" applyFill="1" applyBorder="1" applyAlignment="1">
      <alignment horizontal="right" vertical="center"/>
    </xf>
    <xf numFmtId="44" fontId="46" fillId="0" borderId="5" xfId="5" applyFont="1" applyFill="1" applyBorder="1" applyAlignment="1">
      <alignment horizontal="right" vertical="center"/>
    </xf>
    <xf numFmtId="44" fontId="46" fillId="0" borderId="25" xfId="5" applyFont="1" applyBorder="1" applyAlignment="1">
      <alignment horizontal="right" vertical="center"/>
    </xf>
    <xf numFmtId="44" fontId="37" fillId="2" borderId="53" xfId="5" applyFont="1" applyFill="1" applyBorder="1" applyAlignment="1">
      <alignment vertical="center"/>
    </xf>
    <xf numFmtId="44" fontId="37" fillId="2" borderId="73" xfId="5" applyFont="1" applyFill="1" applyBorder="1" applyAlignment="1">
      <alignment horizontal="right" vertical="center"/>
    </xf>
    <xf numFmtId="44" fontId="37" fillId="2" borderId="51" xfId="5" applyFont="1" applyFill="1" applyBorder="1" applyAlignment="1">
      <alignment horizontal="right" vertical="center"/>
    </xf>
    <xf numFmtId="44" fontId="37" fillId="2" borderId="50" xfId="5" applyFont="1" applyFill="1" applyBorder="1" applyAlignment="1">
      <alignment horizontal="right" vertical="center"/>
    </xf>
    <xf numFmtId="0" fontId="46" fillId="0" borderId="5" xfId="0" applyFont="1" applyBorder="1" applyAlignment="1">
      <alignment horizontal="center" vertical="center"/>
    </xf>
    <xf numFmtId="44" fontId="46" fillId="0" borderId="36" xfId="5" applyFont="1" applyBorder="1" applyAlignment="1">
      <alignment horizontal="center" vertical="center"/>
    </xf>
    <xf numFmtId="44" fontId="46" fillId="0" borderId="37" xfId="5" applyFont="1" applyBorder="1" applyAlignment="1">
      <alignment vertical="center"/>
    </xf>
    <xf numFmtId="43" fontId="46" fillId="0" borderId="7" xfId="6" applyFont="1" applyFill="1" applyBorder="1" applyAlignment="1">
      <alignment horizontal="right" vertical="center"/>
    </xf>
    <xf numFmtId="44" fontId="46" fillId="0" borderId="35" xfId="5" applyFont="1" applyFill="1" applyBorder="1" applyAlignment="1">
      <alignment horizontal="right" vertical="center"/>
    </xf>
    <xf numFmtId="44" fontId="46" fillId="0" borderId="36" xfId="5" applyFont="1" applyFill="1" applyBorder="1" applyAlignment="1">
      <alignment horizontal="right" vertical="center"/>
    </xf>
    <xf numFmtId="44" fontId="46" fillId="0" borderId="37" xfId="5" applyFont="1" applyBorder="1" applyAlignment="1">
      <alignment horizontal="right" vertical="center"/>
    </xf>
    <xf numFmtId="44" fontId="46" fillId="0" borderId="1" xfId="5" applyFont="1" applyBorder="1" applyAlignment="1">
      <alignment horizontal="right" vertical="center"/>
    </xf>
    <xf numFmtId="44" fontId="46" fillId="0" borderId="22" xfId="5" applyFont="1" applyBorder="1" applyAlignment="1">
      <alignment horizontal="right" vertical="center"/>
    </xf>
    <xf numFmtId="2" fontId="37" fillId="2" borderId="12" xfId="0" applyNumberFormat="1" applyFont="1" applyFill="1" applyBorder="1" applyAlignment="1">
      <alignment vertical="center"/>
    </xf>
    <xf numFmtId="2" fontId="37" fillId="2" borderId="14" xfId="0" applyNumberFormat="1" applyFont="1" applyFill="1" applyBorder="1" applyAlignment="1">
      <alignment vertical="center"/>
    </xf>
    <xf numFmtId="44" fontId="37" fillId="2" borderId="67" xfId="5" applyFont="1" applyFill="1" applyBorder="1" applyAlignment="1">
      <alignment horizontal="right" vertical="center"/>
    </xf>
    <xf numFmtId="44" fontId="37" fillId="2" borderId="14" xfId="5" applyFont="1" applyFill="1" applyBorder="1" applyAlignment="1">
      <alignment horizontal="right" vertical="center"/>
    </xf>
    <xf numFmtId="0" fontId="46" fillId="0" borderId="1" xfId="0" applyFont="1" applyBorder="1" applyAlignment="1">
      <alignment horizontal="center" vertical="center"/>
    </xf>
    <xf numFmtId="44" fontId="46" fillId="0" borderId="24" xfId="5" applyFont="1" applyBorder="1" applyAlignment="1">
      <alignment horizontal="right" vertical="center"/>
    </xf>
    <xf numFmtId="44" fontId="46" fillId="0" borderId="5" xfId="5" applyFont="1" applyBorder="1" applyAlignment="1">
      <alignment horizontal="right" vertical="center"/>
    </xf>
    <xf numFmtId="0" fontId="37" fillId="11" borderId="12" xfId="0" applyFont="1" applyFill="1" applyBorder="1" applyAlignment="1">
      <alignment horizontal="center" vertical="center"/>
    </xf>
    <xf numFmtId="1" fontId="37" fillId="11" borderId="67" xfId="0" applyNumberFormat="1" applyFont="1" applyFill="1" applyBorder="1" applyAlignment="1">
      <alignment horizontal="left" vertical="center"/>
    </xf>
    <xf numFmtId="2" fontId="37" fillId="11" borderId="14" xfId="0" applyNumberFormat="1" applyFont="1" applyFill="1" applyBorder="1" applyAlignment="1">
      <alignment vertical="center"/>
    </xf>
    <xf numFmtId="44" fontId="37" fillId="11" borderId="67" xfId="5" applyFont="1" applyFill="1" applyBorder="1" applyAlignment="1">
      <alignment vertical="center"/>
    </xf>
    <xf numFmtId="44" fontId="37" fillId="11" borderId="67" xfId="5" applyFont="1" applyFill="1" applyBorder="1" applyAlignment="1">
      <alignment horizontal="right" vertical="center"/>
    </xf>
    <xf numFmtId="44" fontId="37" fillId="11" borderId="14" xfId="5" applyFont="1" applyFill="1" applyBorder="1" applyAlignment="1">
      <alignment horizontal="right" vertical="center"/>
    </xf>
    <xf numFmtId="43" fontId="46" fillId="0" borderId="22" xfId="6" applyFont="1" applyFill="1" applyBorder="1" applyAlignment="1">
      <alignment horizontal="right" vertical="center"/>
    </xf>
    <xf numFmtId="2" fontId="46" fillId="0" borderId="1" xfId="0" applyNumberFormat="1" applyFont="1" applyBorder="1" applyAlignment="1">
      <alignment horizontal="center" vertical="center"/>
    </xf>
    <xf numFmtId="166" fontId="37" fillId="2" borderId="67" xfId="0" applyNumberFormat="1" applyFont="1" applyFill="1" applyBorder="1"/>
    <xf numFmtId="44" fontId="37" fillId="2" borderId="67" xfId="0" applyNumberFormat="1" applyFont="1" applyFill="1" applyBorder="1"/>
    <xf numFmtId="0" fontId="46" fillId="0" borderId="20" xfId="0" applyFont="1" applyBorder="1"/>
    <xf numFmtId="0" fontId="46" fillId="0" borderId="38" xfId="0" applyFont="1" applyBorder="1"/>
    <xf numFmtId="0" fontId="46" fillId="0" borderId="46" xfId="0" applyFont="1" applyBorder="1"/>
    <xf numFmtId="0" fontId="0" fillId="0" borderId="39" xfId="0" applyBorder="1"/>
    <xf numFmtId="0" fontId="46" fillId="0" borderId="42" xfId="0" applyFont="1" applyBorder="1"/>
    <xf numFmtId="0" fontId="46" fillId="0" borderId="33" xfId="0" applyFont="1" applyBorder="1"/>
    <xf numFmtId="0" fontId="46" fillId="0" borderId="39" xfId="0" applyFont="1" applyBorder="1"/>
    <xf numFmtId="43" fontId="46" fillId="0" borderId="0" xfId="6" applyFont="1" applyBorder="1" applyAlignment="1"/>
    <xf numFmtId="1" fontId="46" fillId="0" borderId="25" xfId="0" applyNumberFormat="1" applyFont="1" applyBorder="1" applyAlignment="1">
      <alignment horizontal="center" vertical="center"/>
    </xf>
    <xf numFmtId="2" fontId="46" fillId="0" borderId="25" xfId="0" applyNumberFormat="1" applyFont="1" applyBorder="1" applyAlignment="1">
      <alignment horizontal="center" vertical="center"/>
    </xf>
    <xf numFmtId="0" fontId="46" fillId="0" borderId="12" xfId="0" applyFont="1" applyBorder="1" applyAlignment="1">
      <alignment horizontal="center" vertical="center"/>
    </xf>
    <xf numFmtId="0" fontId="46" fillId="0" borderId="14" xfId="0" applyFont="1" applyBorder="1" applyAlignment="1">
      <alignment horizontal="center" vertical="center"/>
    </xf>
    <xf numFmtId="0" fontId="46" fillId="0" borderId="15" xfId="0" applyFont="1" applyBorder="1" applyAlignment="1">
      <alignment horizontal="center" vertical="center"/>
    </xf>
    <xf numFmtId="0" fontId="0" fillId="0" borderId="1" xfId="0" applyBorder="1"/>
    <xf numFmtId="0" fontId="43" fillId="0" borderId="7" xfId="0" applyFont="1" applyBorder="1" applyAlignment="1">
      <alignment horizontal="center" vertical="center" wrapText="1"/>
    </xf>
    <xf numFmtId="0" fontId="43" fillId="0" borderId="0" xfId="0" applyFont="1" applyAlignment="1">
      <alignment horizontal="center" vertical="center" wrapText="1"/>
    </xf>
    <xf numFmtId="0" fontId="43" fillId="0" borderId="21" xfId="0" applyFont="1" applyBorder="1" applyAlignment="1">
      <alignment horizontal="center" vertical="center" wrapText="1"/>
    </xf>
    <xf numFmtId="4" fontId="42" fillId="0" borderId="3" xfId="0" applyNumberFormat="1" applyFont="1" applyBorder="1" applyAlignment="1">
      <alignment horizontal="left" vertical="center" wrapText="1"/>
    </xf>
    <xf numFmtId="4" fontId="42" fillId="0" borderId="6" xfId="0" applyNumberFormat="1" applyFont="1" applyBorder="1" applyAlignment="1">
      <alignment horizontal="left" vertical="center" wrapText="1"/>
    </xf>
    <xf numFmtId="0" fontId="42" fillId="0" borderId="41" xfId="0" applyFont="1" applyBorder="1" applyAlignment="1">
      <alignment horizontal="left" vertical="center"/>
    </xf>
    <xf numFmtId="0" fontId="42" fillId="0" borderId="49" xfId="0" applyFont="1" applyBorder="1" applyAlignment="1">
      <alignment horizontal="left" vertical="center"/>
    </xf>
    <xf numFmtId="0" fontId="42" fillId="0" borderId="18" xfId="0" applyFont="1" applyBorder="1" applyAlignment="1">
      <alignment horizontal="center" vertical="center"/>
    </xf>
    <xf numFmtId="0" fontId="42" fillId="0" borderId="4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4" fontId="42" fillId="0" borderId="3" xfId="0" applyNumberFormat="1" applyFont="1" applyBorder="1" applyAlignment="1">
      <alignment horizontal="left" vertical="center"/>
    </xf>
    <xf numFmtId="4" fontId="42" fillId="0" borderId="6" xfId="0" applyNumberFormat="1" applyFont="1" applyBorder="1" applyAlignment="1">
      <alignment horizontal="left"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4" xfId="0" applyFont="1" applyBorder="1" applyAlignment="1">
      <alignment horizontal="center" vertical="center" wrapText="1"/>
    </xf>
    <xf numFmtId="0" fontId="42" fillId="0" borderId="24" xfId="0" applyFont="1" applyBorder="1" applyAlignment="1">
      <alignment horizontal="center"/>
    </xf>
    <xf numFmtId="0" fontId="42" fillId="0" borderId="25" xfId="0" applyFont="1" applyBorder="1" applyAlignment="1">
      <alignment horizontal="center"/>
    </xf>
    <xf numFmtId="0" fontId="43" fillId="0" borderId="2" xfId="0" applyFont="1" applyBorder="1" applyAlignment="1">
      <alignment horizontal="center" vertical="center" wrapText="1"/>
    </xf>
    <xf numFmtId="0" fontId="43" fillId="0" borderId="6" xfId="0" applyFont="1" applyBorder="1" applyAlignment="1">
      <alignment horizontal="center" vertical="center" wrapText="1"/>
    </xf>
    <xf numFmtId="4" fontId="42" fillId="0" borderId="4" xfId="0" applyNumberFormat="1" applyFont="1" applyBorder="1" applyAlignment="1">
      <alignment horizontal="center" vertical="center" wrapText="1"/>
    </xf>
    <xf numFmtId="4" fontId="42" fillId="0" borderId="8" xfId="0" applyNumberFormat="1" applyFont="1" applyBorder="1" applyAlignment="1">
      <alignment horizontal="center" vertical="center"/>
    </xf>
    <xf numFmtId="4" fontId="42" fillId="0" borderId="9" xfId="0" applyNumberFormat="1" applyFont="1" applyBorder="1" applyAlignment="1">
      <alignment horizontal="center" vertical="center"/>
    </xf>
    <xf numFmtId="4" fontId="42" fillId="0" borderId="7" xfId="0" applyNumberFormat="1" applyFont="1" applyBorder="1" applyAlignment="1">
      <alignment horizontal="center" vertical="center"/>
    </xf>
    <xf numFmtId="4" fontId="42" fillId="0" borderId="0" xfId="0" applyNumberFormat="1" applyFont="1" applyAlignment="1">
      <alignment horizontal="center" vertical="center"/>
    </xf>
    <xf numFmtId="4" fontId="42" fillId="0" borderId="38" xfId="0" applyNumberFormat="1" applyFont="1" applyBorder="1" applyAlignment="1">
      <alignment horizontal="center" vertical="center"/>
    </xf>
    <xf numFmtId="4" fontId="42" fillId="0" borderId="42" xfId="0" applyNumberFormat="1" applyFont="1" applyBorder="1" applyAlignment="1">
      <alignment horizontal="center" vertical="center"/>
    </xf>
    <xf numFmtId="4" fontId="42" fillId="0" borderId="33" xfId="0" applyNumberFormat="1" applyFont="1" applyBorder="1" applyAlignment="1">
      <alignment horizontal="center" vertical="center"/>
    </xf>
    <xf numFmtId="4" fontId="42" fillId="0" borderId="39" xfId="0" applyNumberFormat="1" applyFont="1" applyBorder="1" applyAlignment="1">
      <alignment horizontal="center" vertical="center"/>
    </xf>
    <xf numFmtId="0" fontId="43" fillId="0" borderId="42"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43" xfId="0" applyFont="1" applyBorder="1" applyAlignment="1">
      <alignment horizontal="center" vertical="center" wrapText="1"/>
    </xf>
    <xf numFmtId="0" fontId="0" fillId="0" borderId="28" xfId="0" applyBorder="1" applyAlignment="1">
      <alignment horizontal="center"/>
    </xf>
    <xf numFmtId="0" fontId="29" fillId="7" borderId="13" xfId="0" applyFont="1" applyFill="1" applyBorder="1" applyAlignment="1">
      <alignment horizontal="left" vertical="center" wrapText="1"/>
    </xf>
    <xf numFmtId="0" fontId="29" fillId="7" borderId="14" xfId="0" applyFont="1" applyFill="1" applyBorder="1" applyAlignment="1">
      <alignment horizontal="left" vertical="center" wrapText="1"/>
    </xf>
    <xf numFmtId="0" fontId="29" fillId="7" borderId="48"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48" xfId="0" applyFont="1" applyFill="1" applyBorder="1" applyAlignment="1">
      <alignment horizontal="left" vertical="center" wrapText="1"/>
    </xf>
    <xf numFmtId="0" fontId="42" fillId="0" borderId="50" xfId="0" applyFont="1" applyBorder="1" applyAlignment="1">
      <alignment horizontal="center" vertical="center"/>
    </xf>
    <xf numFmtId="0" fontId="42" fillId="0" borderId="40"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43" fillId="0" borderId="36" xfId="0" applyFont="1" applyBorder="1" applyAlignment="1">
      <alignment horizontal="center" vertical="center" wrapText="1"/>
    </xf>
    <xf numFmtId="0" fontId="43" fillId="0" borderId="37"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33" xfId="0" applyFont="1" applyBorder="1" applyAlignment="1">
      <alignment horizontal="center" vertical="center" wrapText="1"/>
    </xf>
    <xf numFmtId="0" fontId="23" fillId="0" borderId="17" xfId="0" applyFont="1" applyBorder="1" applyAlignment="1">
      <alignment horizontal="justify" vertical="top" wrapText="1"/>
    </xf>
    <xf numFmtId="0" fontId="23" fillId="0" borderId="18" xfId="0" applyFont="1" applyBorder="1" applyAlignment="1">
      <alignment horizontal="justify" vertical="top" wrapText="1"/>
    </xf>
    <xf numFmtId="0" fontId="23" fillId="0" borderId="19" xfId="0" applyFont="1" applyBorder="1" applyAlignment="1">
      <alignment horizontal="justify" vertical="top" wrapText="1"/>
    </xf>
    <xf numFmtId="0" fontId="23" fillId="0" borderId="20" xfId="0" applyFont="1" applyBorder="1" applyAlignment="1">
      <alignment horizontal="justify" vertical="top" wrapText="1"/>
    </xf>
    <xf numFmtId="0" fontId="23" fillId="0" borderId="0" xfId="0" applyFont="1" applyAlignment="1">
      <alignment horizontal="justify" vertical="top" wrapText="1"/>
    </xf>
    <xf numFmtId="0" fontId="23" fillId="0" borderId="21" xfId="0" applyFont="1" applyBorder="1" applyAlignment="1">
      <alignment horizontal="justify" vertical="top" wrapText="1"/>
    </xf>
    <xf numFmtId="0" fontId="23" fillId="0" borderId="46" xfId="0" applyFont="1" applyBorder="1" applyAlignment="1">
      <alignment horizontal="left" vertical="top" wrapText="1"/>
    </xf>
    <xf numFmtId="0" fontId="23" fillId="0" borderId="33" xfId="0" applyFont="1" applyBorder="1" applyAlignment="1">
      <alignment horizontal="left" vertical="top" wrapText="1"/>
    </xf>
    <xf numFmtId="0" fontId="23" fillId="0" borderId="43" xfId="0" applyFont="1" applyBorder="1" applyAlignment="1">
      <alignment horizontal="left" vertical="top" wrapText="1"/>
    </xf>
    <xf numFmtId="0" fontId="24" fillId="0" borderId="17" xfId="0" applyFont="1" applyBorder="1" applyAlignment="1">
      <alignment horizontal="center"/>
    </xf>
    <xf numFmtId="0" fontId="24" fillId="0" borderId="18" xfId="0" applyFont="1" applyBorder="1" applyAlignment="1">
      <alignment horizontal="center"/>
    </xf>
    <xf numFmtId="0" fontId="24" fillId="0" borderId="20" xfId="0" applyFont="1" applyBorder="1" applyAlignment="1">
      <alignment horizontal="center"/>
    </xf>
    <xf numFmtId="0" fontId="24" fillId="0" borderId="0" xfId="0" applyFont="1" applyAlignment="1">
      <alignment horizont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48"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43" xfId="0" applyFont="1" applyBorder="1" applyAlignment="1">
      <alignment horizontal="center" vertical="center"/>
    </xf>
    <xf numFmtId="2" fontId="31" fillId="0" borderId="66" xfId="0" applyNumberFormat="1" applyFont="1" applyBorder="1" applyAlignment="1">
      <alignment horizontal="center" vertical="center" wrapText="1"/>
    </xf>
    <xf numFmtId="0" fontId="13" fillId="2" borderId="47" xfId="0" applyFont="1" applyFill="1" applyBorder="1" applyAlignment="1">
      <alignment horizontal="left" vertical="center" wrapText="1"/>
    </xf>
    <xf numFmtId="0" fontId="13" fillId="2" borderId="34" xfId="0" applyFont="1" applyFill="1" applyBorder="1" applyAlignment="1">
      <alignment horizontal="left" vertical="center" wrapText="1"/>
    </xf>
    <xf numFmtId="2" fontId="31" fillId="0" borderId="69" xfId="0" applyNumberFormat="1" applyFont="1" applyBorder="1" applyAlignment="1">
      <alignment horizontal="center" vertical="center" wrapText="1"/>
    </xf>
    <xf numFmtId="2" fontId="31" fillId="0" borderId="11" xfId="0" applyNumberFormat="1" applyFont="1" applyBorder="1" applyAlignment="1">
      <alignment horizontal="center" vertical="center" wrapText="1"/>
    </xf>
    <xf numFmtId="2" fontId="31" fillId="0" borderId="2" xfId="0" applyNumberFormat="1" applyFont="1" applyBorder="1" applyAlignment="1">
      <alignment horizontal="center" vertical="center" wrapText="1"/>
    </xf>
    <xf numFmtId="2" fontId="31" fillId="0" borderId="6" xfId="0" applyNumberFormat="1" applyFont="1" applyBorder="1" applyAlignment="1">
      <alignment horizontal="center" vertical="center" wrapText="1"/>
    </xf>
    <xf numFmtId="2" fontId="31" fillId="0" borderId="5" xfId="0" applyNumberFormat="1" applyFont="1" applyBorder="1" applyAlignment="1">
      <alignment horizontal="center" vertical="center" wrapText="1"/>
    </xf>
    <xf numFmtId="2" fontId="31" fillId="0" borderId="71" xfId="0" applyNumberFormat="1" applyFont="1" applyBorder="1" applyAlignment="1">
      <alignment horizontal="center" vertical="center" wrapText="1"/>
    </xf>
    <xf numFmtId="2" fontId="31" fillId="0" borderId="72" xfId="0" applyNumberFormat="1" applyFont="1" applyBorder="1" applyAlignment="1">
      <alignment horizontal="center" vertical="center" wrapText="1"/>
    </xf>
    <xf numFmtId="0" fontId="13" fillId="7" borderId="47" xfId="0" applyFont="1" applyFill="1" applyBorder="1" applyAlignment="1">
      <alignment horizontal="left" vertical="center" wrapText="1"/>
    </xf>
    <xf numFmtId="0" fontId="13" fillId="7" borderId="34" xfId="0" applyFont="1" applyFill="1" applyBorder="1" applyAlignment="1">
      <alignment horizontal="left" vertical="center" wrapText="1"/>
    </xf>
    <xf numFmtId="2" fontId="31" fillId="0" borderId="1" xfId="0" applyNumberFormat="1" applyFont="1" applyBorder="1" applyAlignment="1">
      <alignment horizontal="center" vertical="center" wrapText="1"/>
    </xf>
    <xf numFmtId="2" fontId="45" fillId="0" borderId="1" xfId="0" applyNumberFormat="1" applyFont="1" applyBorder="1" applyAlignment="1">
      <alignment horizontal="center"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22" fillId="0" borderId="37" xfId="0" applyFont="1" applyBorder="1" applyAlignment="1">
      <alignment horizontal="center" vertical="center"/>
    </xf>
    <xf numFmtId="0" fontId="22" fillId="0" borderId="32" xfId="0" applyFont="1" applyBorder="1" applyAlignment="1">
      <alignment horizontal="center" vertical="center"/>
    </xf>
    <xf numFmtId="0" fontId="29" fillId="2" borderId="47" xfId="0" applyFont="1" applyFill="1" applyBorder="1" applyAlignment="1">
      <alignment horizontal="left" vertical="center" wrapText="1"/>
    </xf>
    <xf numFmtId="0" fontId="18" fillId="0" borderId="4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18" xfId="0" applyFont="1" applyBorder="1" applyAlignment="1">
      <alignment horizontal="center" vertical="center"/>
    </xf>
    <xf numFmtId="0" fontId="17" fillId="0" borderId="45"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4" xfId="0" applyFont="1" applyBorder="1" applyAlignment="1">
      <alignment horizontal="center" vertical="center" wrapText="1"/>
    </xf>
    <xf numFmtId="4" fontId="17" fillId="0" borderId="3" xfId="0" applyNumberFormat="1" applyFont="1" applyBorder="1" applyAlignment="1">
      <alignment horizontal="left" vertical="center"/>
    </xf>
    <xf numFmtId="4" fontId="17" fillId="0" borderId="6" xfId="0" applyNumberFormat="1" applyFont="1" applyBorder="1" applyAlignment="1">
      <alignment horizontal="left" vertical="center"/>
    </xf>
    <xf numFmtId="4" fontId="17" fillId="0" borderId="4" xfId="0" applyNumberFormat="1" applyFont="1" applyBorder="1" applyAlignment="1">
      <alignment horizontal="center" vertical="center" wrapText="1"/>
    </xf>
    <xf numFmtId="4" fontId="17" fillId="0" borderId="8" xfId="0" applyNumberFormat="1" applyFont="1" applyBorder="1" applyAlignment="1">
      <alignment horizontal="center" vertical="center"/>
    </xf>
    <xf numFmtId="4" fontId="17" fillId="0" borderId="9" xfId="0" applyNumberFormat="1" applyFont="1" applyBorder="1" applyAlignment="1">
      <alignment horizontal="center" vertical="center"/>
    </xf>
    <xf numFmtId="4" fontId="17" fillId="0" borderId="7" xfId="0" applyNumberFormat="1" applyFont="1" applyBorder="1" applyAlignment="1">
      <alignment horizontal="center" vertical="center"/>
    </xf>
    <xf numFmtId="4" fontId="17" fillId="0" borderId="0" xfId="0" applyNumberFormat="1" applyFont="1" applyAlignment="1">
      <alignment horizontal="center" vertical="center"/>
    </xf>
    <xf numFmtId="4" fontId="17" fillId="0" borderId="38" xfId="0" applyNumberFormat="1" applyFont="1" applyBorder="1" applyAlignment="1">
      <alignment horizontal="center" vertical="center"/>
    </xf>
    <xf numFmtId="4" fontId="17" fillId="0" borderId="42" xfId="0" applyNumberFormat="1" applyFont="1" applyBorder="1" applyAlignment="1">
      <alignment horizontal="center" vertical="center"/>
    </xf>
    <xf numFmtId="4" fontId="17" fillId="0" borderId="33" xfId="0" applyNumberFormat="1" applyFont="1" applyBorder="1" applyAlignment="1">
      <alignment horizontal="center" vertical="center"/>
    </xf>
    <xf numFmtId="4" fontId="17" fillId="0" borderId="39" xfId="0" applyNumberFormat="1" applyFont="1" applyBorder="1" applyAlignment="1">
      <alignment horizontal="center" vertical="center"/>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4" fontId="17" fillId="0" borderId="3" xfId="0" applyNumberFormat="1" applyFont="1" applyBorder="1" applyAlignment="1">
      <alignment horizontal="left" vertical="center" wrapText="1"/>
    </xf>
    <xf numFmtId="4" fontId="17" fillId="0" borderId="6" xfId="0" applyNumberFormat="1" applyFont="1" applyBorder="1" applyAlignment="1">
      <alignment horizontal="left"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21" xfId="0" applyFont="1" applyBorder="1" applyAlignment="1">
      <alignment horizontal="center" vertical="center" wrapText="1"/>
    </xf>
    <xf numFmtId="0" fontId="17" fillId="0" borderId="41" xfId="0" applyFont="1" applyBorder="1" applyAlignment="1">
      <alignment horizontal="left" vertical="center"/>
    </xf>
    <xf numFmtId="0" fontId="17" fillId="0" borderId="49" xfId="0" applyFont="1" applyBorder="1" applyAlignment="1">
      <alignment horizontal="left" vertical="center"/>
    </xf>
    <xf numFmtId="0" fontId="14" fillId="0" borderId="28" xfId="0" applyFont="1" applyBorder="1" applyAlignment="1">
      <alignment horizont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2" fontId="22" fillId="0" borderId="36" xfId="0" applyNumberFormat="1" applyFont="1" applyBorder="1" applyAlignment="1">
      <alignment horizontal="center" vertical="center"/>
    </xf>
    <xf numFmtId="2" fontId="22" fillId="0" borderId="31"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1"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0" xfId="0" applyFont="1" applyAlignment="1">
      <alignment horizontal="center" vertical="center"/>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0" xfId="0" applyFont="1" applyAlignment="1">
      <alignment horizontal="justify" vertical="center" wrapText="1"/>
    </xf>
    <xf numFmtId="0" fontId="2" fillId="0" borderId="21" xfId="0" applyFont="1" applyBorder="1" applyAlignment="1">
      <alignment horizontal="justify" vertical="center" wrapText="1"/>
    </xf>
    <xf numFmtId="0" fontId="4" fillId="3" borderId="17"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3" xfId="0" applyFont="1" applyFill="1" applyBorder="1" applyAlignment="1">
      <alignment horizontal="center" vertical="center" wrapText="1"/>
    </xf>
    <xf numFmtId="10" fontId="6" fillId="6" borderId="35" xfId="0" applyNumberFormat="1" applyFont="1" applyFill="1" applyBorder="1" applyAlignment="1">
      <alignment horizontal="center" vertical="center" wrapText="1"/>
    </xf>
    <xf numFmtId="10" fontId="6" fillId="6" borderId="37" xfId="0" applyNumberFormat="1" applyFont="1" applyFill="1" applyBorder="1" applyAlignment="1">
      <alignment horizontal="center" vertical="center" wrapText="1"/>
    </xf>
    <xf numFmtId="164" fontId="6" fillId="3" borderId="30" xfId="0" applyNumberFormat="1" applyFont="1" applyFill="1" applyBorder="1" applyAlignment="1">
      <alignment horizontal="center" vertical="center" wrapText="1"/>
    </xf>
    <xf numFmtId="164" fontId="6" fillId="3" borderId="32" xfId="0" applyNumberFormat="1" applyFont="1" applyFill="1" applyBorder="1" applyAlignment="1">
      <alignment horizontal="center" vertical="center" wrapText="1"/>
    </xf>
    <xf numFmtId="0" fontId="10" fillId="3" borderId="0" xfId="0" applyFont="1" applyFill="1" applyAlignment="1">
      <alignment horizontal="center" vertical="center"/>
    </xf>
    <xf numFmtId="4" fontId="5" fillId="3" borderId="12" xfId="0" applyNumberFormat="1" applyFont="1" applyFill="1" applyBorder="1" applyAlignment="1">
      <alignment horizontal="left" vertical="center"/>
    </xf>
    <xf numFmtId="0" fontId="5" fillId="3" borderId="14" xfId="0" applyFont="1" applyFill="1" applyBorder="1" applyAlignment="1">
      <alignment horizontal="left" vertical="center"/>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0" xfId="0" applyFont="1" applyFill="1" applyAlignment="1">
      <alignment horizontal="center" vertical="center"/>
    </xf>
    <xf numFmtId="0" fontId="4" fillId="3" borderId="21"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4" xfId="0" applyFont="1" applyFill="1" applyBorder="1" applyAlignment="1">
      <alignment horizontal="center" vertical="center"/>
    </xf>
    <xf numFmtId="0" fontId="26" fillId="0" borderId="46" xfId="0" applyFont="1" applyBorder="1" applyAlignment="1">
      <alignment horizontal="center" vertical="center"/>
    </xf>
    <xf numFmtId="0" fontId="26" fillId="0" borderId="33" xfId="0" applyFont="1" applyBorder="1" applyAlignment="1">
      <alignment horizontal="center" vertical="center"/>
    </xf>
    <xf numFmtId="0" fontId="2" fillId="0" borderId="0" xfId="0" applyFont="1" applyAlignment="1">
      <alignment horizontal="left" vertical="center" wrapText="1"/>
    </xf>
    <xf numFmtId="0" fontId="2" fillId="0" borderId="21" xfId="0" applyFont="1" applyBorder="1" applyAlignment="1">
      <alignment horizontal="left" vertical="center" wrapText="1"/>
    </xf>
    <xf numFmtId="164" fontId="0" fillId="0" borderId="12" xfId="0" applyNumberFormat="1" applyBorder="1" applyAlignment="1">
      <alignment horizontal="center" vertical="center"/>
    </xf>
    <xf numFmtId="0" fontId="0" fillId="0" borderId="15" xfId="0"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46" xfId="0" applyFont="1" applyFill="1" applyBorder="1" applyAlignment="1">
      <alignment horizontal="center" vertical="center"/>
    </xf>
    <xf numFmtId="0" fontId="4" fillId="6" borderId="17"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3" xfId="0" applyFont="1" applyFill="1" applyBorder="1" applyAlignment="1">
      <alignment horizontal="center" vertical="center" wrapText="1"/>
    </xf>
    <xf numFmtId="49" fontId="6" fillId="6" borderId="17" xfId="0" applyNumberFormat="1" applyFont="1" applyFill="1" applyBorder="1" applyAlignment="1">
      <alignment horizontal="center" vertical="center" wrapText="1"/>
    </xf>
    <xf numFmtId="49" fontId="6" fillId="6" borderId="18" xfId="0" applyNumberFormat="1" applyFont="1" applyFill="1" applyBorder="1" applyAlignment="1">
      <alignment horizontal="center" vertical="center" wrapText="1"/>
    </xf>
    <xf numFmtId="49" fontId="6" fillId="6" borderId="19" xfId="0" applyNumberFormat="1" applyFont="1" applyFill="1" applyBorder="1" applyAlignment="1">
      <alignment horizontal="center" vertical="center" wrapText="1"/>
    </xf>
    <xf numFmtId="49" fontId="6" fillId="6" borderId="46" xfId="0" applyNumberFormat="1" applyFont="1" applyFill="1" applyBorder="1" applyAlignment="1">
      <alignment horizontal="center" vertical="center" wrapText="1"/>
    </xf>
    <xf numFmtId="49" fontId="6" fillId="6" borderId="33" xfId="0" applyNumberFormat="1" applyFont="1" applyFill="1" applyBorder="1" applyAlignment="1">
      <alignment horizontal="center" vertical="center" wrapText="1"/>
    </xf>
    <xf numFmtId="49" fontId="6" fillId="6" borderId="43" xfId="0" applyNumberFormat="1" applyFont="1" applyFill="1" applyBorder="1" applyAlignment="1">
      <alignment horizontal="center" vertical="center" wrapText="1"/>
    </xf>
    <xf numFmtId="0" fontId="35" fillId="0" borderId="0" xfId="0" applyFont="1" applyAlignment="1">
      <alignment horizontal="center" vertical="center" wrapText="1"/>
    </xf>
    <xf numFmtId="0" fontId="35" fillId="0" borderId="21" xfId="0" applyFont="1" applyBorder="1" applyAlignment="1">
      <alignment horizontal="center" vertical="center" wrapText="1"/>
    </xf>
    <xf numFmtId="0" fontId="39" fillId="0" borderId="0" xfId="0" applyFont="1" applyAlignment="1">
      <alignment horizontal="center" vertical="center"/>
    </xf>
    <xf numFmtId="0" fontId="39" fillId="0" borderId="21" xfId="0" applyFont="1" applyBorder="1" applyAlignment="1">
      <alignment horizontal="center" vertical="center"/>
    </xf>
    <xf numFmtId="0" fontId="40" fillId="0" borderId="0" xfId="0" applyFont="1" applyAlignment="1">
      <alignment horizontal="center" vertical="center"/>
    </xf>
    <xf numFmtId="0" fontId="40" fillId="0" borderId="21" xfId="0" applyFont="1" applyBorder="1" applyAlignment="1">
      <alignment horizontal="center" vertical="center"/>
    </xf>
    <xf numFmtId="0" fontId="40" fillId="0" borderId="0" xfId="0" applyFont="1" applyAlignment="1">
      <alignment horizontal="center" vertical="top"/>
    </xf>
    <xf numFmtId="0" fontId="40" fillId="0" borderId="21" xfId="0" applyFont="1" applyBorder="1" applyAlignment="1">
      <alignment horizontal="center" vertical="top"/>
    </xf>
    <xf numFmtId="164" fontId="37" fillId="0" borderId="2" xfId="1" applyNumberFormat="1" applyFont="1" applyBorder="1" applyAlignment="1">
      <alignment horizontal="center" vertical="center"/>
    </xf>
    <xf numFmtId="164" fontId="37" fillId="0" borderId="6" xfId="1" applyNumberFormat="1" applyFont="1" applyBorder="1" applyAlignment="1">
      <alignment horizontal="center" vertical="center"/>
    </xf>
    <xf numFmtId="4" fontId="4" fillId="10" borderId="26" xfId="0" applyNumberFormat="1" applyFont="1" applyFill="1" applyBorder="1" applyAlignment="1">
      <alignment horizontal="center"/>
    </xf>
    <xf numFmtId="4" fontId="4" fillId="10" borderId="1" xfId="0" applyNumberFormat="1" applyFont="1" applyFill="1" applyBorder="1" applyAlignment="1">
      <alignment horizontal="center"/>
    </xf>
    <xf numFmtId="4" fontId="4" fillId="10" borderId="5" xfId="0" applyNumberFormat="1" applyFont="1" applyFill="1" applyBorder="1" applyAlignment="1">
      <alignment horizontal="center"/>
    </xf>
    <xf numFmtId="10" fontId="0" fillId="8" borderId="1" xfId="0" applyNumberFormat="1" applyFill="1" applyBorder="1" applyAlignment="1">
      <alignment horizontal="center"/>
    </xf>
    <xf numFmtId="0" fontId="0" fillId="0" borderId="70" xfId="0" applyBorder="1" applyAlignment="1">
      <alignment horizontal="left"/>
    </xf>
    <xf numFmtId="0" fontId="0" fillId="0" borderId="6" xfId="0" applyBorder="1" applyAlignment="1">
      <alignment horizontal="left"/>
    </xf>
    <xf numFmtId="0" fontId="5" fillId="9" borderId="1" xfId="0" applyFont="1" applyFill="1" applyBorder="1" applyAlignment="1">
      <alignment horizontal="center" vertical="center"/>
    </xf>
    <xf numFmtId="0" fontId="5" fillId="9" borderId="22" xfId="0" applyFont="1" applyFill="1" applyBorder="1" applyAlignment="1">
      <alignment horizontal="center" vertical="center"/>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70" xfId="0" applyFont="1" applyBorder="1" applyAlignment="1">
      <alignment horizontal="left" vertical="center"/>
    </xf>
    <xf numFmtId="0" fontId="37" fillId="0" borderId="3" xfId="0" applyFont="1" applyBorder="1" applyAlignment="1">
      <alignment horizontal="left" vertical="center"/>
    </xf>
    <xf numFmtId="0" fontId="37" fillId="0" borderId="6" xfId="0" applyFont="1" applyBorder="1" applyAlignment="1">
      <alignment horizontal="left" vertical="center"/>
    </xf>
    <xf numFmtId="0" fontId="38" fillId="0" borderId="26" xfId="0" applyFont="1" applyBorder="1" applyAlignment="1">
      <alignment horizontal="center" vertical="center"/>
    </xf>
    <xf numFmtId="0" fontId="38" fillId="0" borderId="1" xfId="0" applyFont="1" applyBorder="1" applyAlignment="1">
      <alignment horizontal="center" vertical="center"/>
    </xf>
    <xf numFmtId="0" fontId="38" fillId="0" borderId="22" xfId="0" applyFont="1" applyBorder="1" applyAlignment="1">
      <alignment horizontal="center" vertical="center"/>
    </xf>
    <xf numFmtId="0" fontId="0" fillId="0" borderId="1" xfId="0" applyBorder="1" applyAlignment="1">
      <alignment horizontal="center"/>
    </xf>
    <xf numFmtId="0" fontId="37" fillId="0" borderId="70" xfId="0" applyFont="1" applyBorder="1" applyAlignment="1">
      <alignment horizontal="left" vertical="center" wrapText="1"/>
    </xf>
    <xf numFmtId="0" fontId="37" fillId="0" borderId="3" xfId="0" applyFont="1" applyBorder="1" applyAlignment="1">
      <alignment horizontal="left" vertical="center" wrapText="1"/>
    </xf>
    <xf numFmtId="0" fontId="37" fillId="0" borderId="6" xfId="0" applyFont="1" applyBorder="1" applyAlignment="1">
      <alignment horizontal="left" vertical="center" wrapText="1"/>
    </xf>
    <xf numFmtId="0" fontId="7" fillId="0" borderId="70" xfId="0" applyFont="1" applyBorder="1" applyAlignment="1">
      <alignment horizontal="left"/>
    </xf>
    <xf numFmtId="0" fontId="7" fillId="0" borderId="6" xfId="0" applyFont="1" applyBorder="1" applyAlignment="1">
      <alignment horizontal="left"/>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37" fillId="0" borderId="26" xfId="0" applyFont="1" applyBorder="1" applyAlignment="1">
      <alignment horizontal="left" vertical="center"/>
    </xf>
    <xf numFmtId="0" fontId="37" fillId="0" borderId="1" xfId="0" applyFont="1" applyBorder="1" applyAlignment="1">
      <alignment horizontal="left"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37" fillId="0" borderId="70" xfId="0" applyFont="1" applyBorder="1" applyAlignment="1">
      <alignment horizontal="justify" vertical="center" wrapText="1"/>
    </xf>
    <xf numFmtId="0" fontId="37" fillId="0" borderId="3" xfId="0" applyFont="1" applyBorder="1" applyAlignment="1">
      <alignment horizontal="justify" vertical="center" wrapText="1"/>
    </xf>
    <xf numFmtId="0" fontId="37" fillId="0" borderId="44" xfId="0" applyFont="1" applyBorder="1" applyAlignment="1">
      <alignment horizontal="justify" vertical="center" wrapText="1"/>
    </xf>
    <xf numFmtId="0" fontId="46" fillId="0" borderId="12" xfId="0" applyFont="1" applyBorder="1" applyAlignment="1">
      <alignment horizontal="center" vertical="center"/>
    </xf>
    <xf numFmtId="0" fontId="46" fillId="0" borderId="14" xfId="0" applyFont="1" applyBorder="1" applyAlignment="1">
      <alignment horizontal="center" vertical="center"/>
    </xf>
    <xf numFmtId="0" fontId="46" fillId="0" borderId="15" xfId="0" applyFont="1" applyBorder="1" applyAlignment="1">
      <alignment horizontal="center" vertical="center"/>
    </xf>
    <xf numFmtId="43" fontId="37" fillId="11" borderId="12" xfId="0" applyNumberFormat="1" applyFont="1" applyFill="1" applyBorder="1" applyAlignment="1">
      <alignment horizontal="center" vertical="center"/>
    </xf>
    <xf numFmtId="43" fontId="37" fillId="11" borderId="14" xfId="0" applyNumberFormat="1" applyFont="1" applyFill="1" applyBorder="1" applyAlignment="1">
      <alignment horizontal="center" vertical="center"/>
    </xf>
    <xf numFmtId="43" fontId="37" fillId="11" borderId="15" xfId="0" applyNumberFormat="1" applyFont="1" applyFill="1" applyBorder="1" applyAlignment="1">
      <alignment horizontal="center" vertical="center"/>
    </xf>
    <xf numFmtId="0" fontId="46" fillId="0" borderId="12"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42" xfId="0" applyFont="1" applyBorder="1" applyAlignment="1">
      <alignment horizontal="center" vertical="center"/>
    </xf>
    <xf numFmtId="0" fontId="46" fillId="0" borderId="33" xfId="0" applyFont="1" applyBorder="1" applyAlignment="1">
      <alignment horizontal="center" vertical="center"/>
    </xf>
    <xf numFmtId="0" fontId="46" fillId="0" borderId="39" xfId="0" applyFont="1" applyBorder="1" applyAlignment="1">
      <alignment horizontal="center" vertical="center"/>
    </xf>
    <xf numFmtId="43" fontId="37" fillId="2" borderId="12" xfId="0" applyNumberFormat="1" applyFont="1" applyFill="1" applyBorder="1" applyAlignment="1">
      <alignment horizontal="center" vertical="center"/>
    </xf>
    <xf numFmtId="43" fontId="37" fillId="2" borderId="14" xfId="0" applyNumberFormat="1" applyFont="1" applyFill="1" applyBorder="1" applyAlignment="1">
      <alignment horizontal="center" vertical="center"/>
    </xf>
    <xf numFmtId="43" fontId="37" fillId="2" borderId="15" xfId="0" applyNumberFormat="1" applyFont="1" applyFill="1" applyBorder="1" applyAlignment="1">
      <alignment horizontal="center" vertical="center"/>
    </xf>
    <xf numFmtId="0" fontId="46" fillId="0" borderId="20" xfId="0" applyFont="1" applyBorder="1" applyAlignment="1">
      <alignment horizontal="center"/>
    </xf>
    <xf numFmtId="0" fontId="46" fillId="0" borderId="38" xfId="0" applyFont="1" applyBorder="1" applyAlignment="1">
      <alignment horizontal="center"/>
    </xf>
    <xf numFmtId="0" fontId="46" fillId="0" borderId="7" xfId="0" applyFont="1" applyBorder="1" applyAlignment="1">
      <alignment horizontal="center" vertical="center"/>
    </xf>
    <xf numFmtId="0" fontId="46" fillId="0" borderId="0" xfId="0" applyFont="1" applyAlignment="1">
      <alignment horizontal="center" vertical="center"/>
    </xf>
    <xf numFmtId="0" fontId="46" fillId="0" borderId="38" xfId="0" applyFont="1" applyBorder="1" applyAlignment="1">
      <alignment horizontal="center" vertical="center"/>
    </xf>
    <xf numFmtId="0" fontId="46" fillId="0" borderId="21" xfId="0" applyFont="1" applyBorder="1" applyAlignment="1">
      <alignment horizontal="center" vertical="center"/>
    </xf>
    <xf numFmtId="0" fontId="37" fillId="0" borderId="20" xfId="0" applyFont="1" applyBorder="1" applyAlignment="1">
      <alignment horizontal="center"/>
    </xf>
    <xf numFmtId="0" fontId="37" fillId="0" borderId="38" xfId="0" applyFont="1" applyBorder="1" applyAlignment="1">
      <alignment horizontal="center"/>
    </xf>
    <xf numFmtId="0" fontId="37" fillId="0" borderId="7" xfId="0" applyFont="1" applyBorder="1" applyAlignment="1">
      <alignment horizontal="center"/>
    </xf>
    <xf numFmtId="0" fontId="37" fillId="0" borderId="0" xfId="0" applyFont="1" applyAlignment="1">
      <alignment horizontal="center"/>
    </xf>
    <xf numFmtId="0" fontId="37" fillId="0" borderId="21" xfId="0" applyFont="1" applyBorder="1" applyAlignment="1">
      <alignment horizontal="center"/>
    </xf>
    <xf numFmtId="0" fontId="37" fillId="0" borderId="78" xfId="0" applyFont="1" applyBorder="1" applyAlignment="1">
      <alignment horizontal="left"/>
    </xf>
    <xf numFmtId="0" fontId="37" fillId="0" borderId="9" xfId="0" applyFont="1" applyBorder="1" applyAlignment="1">
      <alignment horizontal="left"/>
    </xf>
    <xf numFmtId="0" fontId="37" fillId="0" borderId="4"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7" fillId="0" borderId="4" xfId="0" applyFont="1" applyBorder="1" applyAlignment="1">
      <alignment horizontal="left"/>
    </xf>
    <xf numFmtId="0" fontId="37" fillId="0" borderId="8" xfId="0" applyFont="1" applyBorder="1" applyAlignment="1">
      <alignment horizontal="left"/>
    </xf>
    <xf numFmtId="0" fontId="37" fillId="0" borderId="79" xfId="0" applyFont="1" applyBorder="1" applyAlignment="1">
      <alignment horizontal="left"/>
    </xf>
    <xf numFmtId="0" fontId="37" fillId="0" borderId="7" xfId="0" applyFont="1" applyBorder="1" applyAlignment="1">
      <alignment horizontal="center" vertical="center"/>
    </xf>
    <xf numFmtId="0" fontId="37" fillId="0" borderId="0" xfId="0" applyFont="1" applyAlignment="1">
      <alignment horizontal="center" vertical="center"/>
    </xf>
    <xf numFmtId="0" fontId="37" fillId="0" borderId="38" xfId="0" applyFont="1" applyBorder="1" applyAlignment="1">
      <alignment horizontal="center" vertical="center"/>
    </xf>
    <xf numFmtId="0" fontId="46" fillId="0" borderId="7" xfId="0" applyFont="1" applyBorder="1" applyAlignment="1">
      <alignment horizontal="center"/>
    </xf>
    <xf numFmtId="0" fontId="46" fillId="0" borderId="0" xfId="0" applyFont="1" applyAlignment="1">
      <alignment horizontal="center"/>
    </xf>
    <xf numFmtId="0" fontId="46" fillId="0" borderId="21" xfId="0" applyFont="1" applyBorder="1" applyAlignment="1">
      <alignment horizont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2" borderId="12" xfId="0" applyFont="1" applyFill="1" applyBorder="1" applyAlignment="1">
      <alignment horizontal="center"/>
    </xf>
    <xf numFmtId="0" fontId="46" fillId="2" borderId="15" xfId="0" applyFont="1" applyFill="1" applyBorder="1" applyAlignment="1">
      <alignment horizontal="center"/>
    </xf>
    <xf numFmtId="0" fontId="46" fillId="2" borderId="14" xfId="0" applyFont="1" applyFill="1" applyBorder="1" applyAlignment="1">
      <alignment horizontal="center"/>
    </xf>
    <xf numFmtId="0" fontId="46" fillId="0" borderId="17" xfId="0" applyFont="1" applyBorder="1" applyAlignment="1">
      <alignment horizontal="left"/>
    </xf>
    <xf numFmtId="0" fontId="46" fillId="0" borderId="18" xfId="0" applyFont="1" applyBorder="1" applyAlignment="1">
      <alignment horizontal="left"/>
    </xf>
    <xf numFmtId="0" fontId="46" fillId="0" borderId="19" xfId="0" applyFont="1" applyBorder="1" applyAlignment="1">
      <alignment horizontal="left"/>
    </xf>
    <xf numFmtId="2" fontId="37" fillId="2" borderId="12" xfId="0" applyNumberFormat="1" applyFont="1" applyFill="1" applyBorder="1" applyAlignment="1">
      <alignment horizontal="center" vertical="center"/>
    </xf>
    <xf numFmtId="2" fontId="37" fillId="2" borderId="14" xfId="0" applyNumberFormat="1" applyFont="1" applyFill="1" applyBorder="1" applyAlignment="1">
      <alignment horizontal="center" vertical="center"/>
    </xf>
    <xf numFmtId="2" fontId="37" fillId="2" borderId="15" xfId="0" applyNumberFormat="1" applyFont="1" applyFill="1" applyBorder="1" applyAlignment="1">
      <alignment horizontal="center" vertical="center"/>
    </xf>
    <xf numFmtId="0" fontId="37" fillId="0" borderId="20" xfId="0" applyFont="1" applyBorder="1" applyAlignment="1">
      <alignment horizontal="left"/>
    </xf>
    <xf numFmtId="0" fontId="37" fillId="0" borderId="0" xfId="0" applyFont="1" applyAlignment="1">
      <alignment horizontal="left"/>
    </xf>
    <xf numFmtId="0" fontId="37" fillId="0" borderId="21" xfId="0" applyFont="1" applyBorder="1" applyAlignment="1">
      <alignment horizontal="left"/>
    </xf>
    <xf numFmtId="0" fontId="46" fillId="0" borderId="20" xfId="0" applyFont="1" applyBorder="1" applyAlignment="1">
      <alignment horizontal="left"/>
    </xf>
    <xf numFmtId="0" fontId="46" fillId="0" borderId="0" xfId="0" applyFont="1" applyAlignment="1">
      <alignment horizontal="left"/>
    </xf>
    <xf numFmtId="0" fontId="46" fillId="0" borderId="21" xfId="0" applyFont="1" applyBorder="1" applyAlignment="1">
      <alignment horizontal="left"/>
    </xf>
    <xf numFmtId="0" fontId="46" fillId="0" borderId="46" xfId="0" applyFont="1" applyBorder="1" applyAlignment="1">
      <alignment horizontal="center"/>
    </xf>
    <xf numFmtId="0" fontId="46" fillId="0" borderId="33" xfId="0" applyFont="1" applyBorder="1" applyAlignment="1">
      <alignment horizontal="center"/>
    </xf>
    <xf numFmtId="0" fontId="46" fillId="0" borderId="43" xfId="0" applyFont="1" applyBorder="1" applyAlignment="1">
      <alignment horizontal="center"/>
    </xf>
    <xf numFmtId="0" fontId="46" fillId="0" borderId="12" xfId="0" applyFont="1" applyBorder="1" applyAlignment="1">
      <alignment horizontal="center"/>
    </xf>
    <xf numFmtId="0" fontId="46" fillId="0" borderId="14" xfId="0" applyFont="1" applyBorder="1" applyAlignment="1">
      <alignment horizontal="center"/>
    </xf>
    <xf numFmtId="0" fontId="46" fillId="0" borderId="15" xfId="0" applyFont="1" applyBorder="1" applyAlignment="1">
      <alignment horizontal="center"/>
    </xf>
    <xf numFmtId="0" fontId="37" fillId="2" borderId="73" xfId="0" applyFont="1" applyFill="1" applyBorder="1" applyAlignment="1">
      <alignment horizontal="center" vertical="center"/>
    </xf>
    <xf numFmtId="0" fontId="37" fillId="2" borderId="77" xfId="0" applyFont="1" applyFill="1" applyBorder="1" applyAlignment="1">
      <alignment horizontal="center" vertical="center"/>
    </xf>
    <xf numFmtId="0" fontId="37" fillId="2" borderId="37" xfId="0" applyFont="1" applyFill="1" applyBorder="1" applyAlignment="1">
      <alignment horizontal="center" vertical="center"/>
    </xf>
    <xf numFmtId="0" fontId="37" fillId="2" borderId="32" xfId="0" applyFont="1" applyFill="1" applyBorder="1" applyAlignment="1">
      <alignment horizontal="center" vertical="center"/>
    </xf>
    <xf numFmtId="0" fontId="37" fillId="2" borderId="74" xfId="0" applyFont="1" applyFill="1" applyBorder="1" applyAlignment="1">
      <alignment horizontal="center" vertical="center"/>
    </xf>
    <xf numFmtId="0" fontId="37" fillId="2" borderId="75" xfId="0" applyFont="1" applyFill="1" applyBorder="1" applyAlignment="1">
      <alignment horizontal="center" vertical="center"/>
    </xf>
    <xf numFmtId="0" fontId="37" fillId="2" borderId="76" xfId="0" applyFont="1" applyFill="1" applyBorder="1" applyAlignment="1">
      <alignment horizontal="center" vertical="center"/>
    </xf>
    <xf numFmtId="0" fontId="37" fillId="0" borderId="17" xfId="0" applyFont="1" applyBorder="1" applyAlignment="1">
      <alignment horizontal="left"/>
    </xf>
    <xf numFmtId="0" fontId="37" fillId="0" borderId="18" xfId="0" applyFont="1" applyBorder="1" applyAlignment="1">
      <alignment horizontal="left"/>
    </xf>
    <xf numFmtId="0" fontId="37" fillId="0" borderId="19" xfId="0" applyFont="1" applyBorder="1" applyAlignment="1">
      <alignment horizontal="left"/>
    </xf>
    <xf numFmtId="49" fontId="46" fillId="0" borderId="18" xfId="0" applyNumberFormat="1" applyFont="1" applyBorder="1" applyAlignment="1">
      <alignment horizontal="center"/>
    </xf>
    <xf numFmtId="49" fontId="46" fillId="0" borderId="19" xfId="0" applyNumberFormat="1" applyFont="1" applyBorder="1" applyAlignment="1">
      <alignment horizontal="center"/>
    </xf>
    <xf numFmtId="49" fontId="39" fillId="0" borderId="0" xfId="0" applyNumberFormat="1" applyFont="1" applyAlignment="1">
      <alignment horizontal="center" vertical="center"/>
    </xf>
    <xf numFmtId="49" fontId="39" fillId="0" borderId="0" xfId="0" applyNumberFormat="1" applyFont="1" applyAlignment="1">
      <alignment horizontal="center"/>
    </xf>
    <xf numFmtId="49" fontId="46" fillId="0" borderId="20" xfId="0" applyNumberFormat="1" applyFont="1" applyBorder="1" applyAlignment="1">
      <alignment horizontal="center"/>
    </xf>
    <xf numFmtId="49" fontId="46" fillId="0" borderId="0" xfId="0" applyNumberFormat="1" applyFont="1" applyAlignment="1">
      <alignment horizontal="center"/>
    </xf>
    <xf numFmtId="49" fontId="46" fillId="0" borderId="21" xfId="0" applyNumberFormat="1" applyFont="1" applyBorder="1" applyAlignment="1">
      <alignment horizontal="center"/>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cellXfs>
  <cellStyles count="7">
    <cellStyle name="Hiperlink" xfId="2" builtinId="8"/>
    <cellStyle name="Moeda" xfId="1" builtinId="4"/>
    <cellStyle name="Moeda 2" xfId="5" xr:uid="{DE6FEED0-F31F-47D3-9E36-F6F662817B60}"/>
    <cellStyle name="Normal" xfId="0" builtinId="0"/>
    <cellStyle name="Porcentagem" xfId="3" builtinId="5"/>
    <cellStyle name="Vírgula" xfId="4" builtinId="3"/>
    <cellStyle name="Vírgula 2" xfId="6" xr:uid="{13364C77-9AE7-434D-B155-89EA7DA1A8DA}"/>
  </cellStyles>
  <dxfs count="16">
    <dxf>
      <font>
        <b/>
        <i val="0"/>
        <condense val="0"/>
        <extend val="0"/>
      </font>
    </dxf>
    <dxf>
      <font>
        <b/>
        <i val="0"/>
        <condense val="0"/>
        <extend val="0"/>
      </font>
      <fill>
        <patternFill>
          <bgColor indexed="43"/>
        </patternFill>
      </fill>
    </dxf>
    <dxf>
      <fill>
        <patternFill patternType="none">
          <bgColor indexed="65"/>
        </patternFill>
      </fill>
    </dxf>
    <dxf>
      <font>
        <b/>
        <i val="0"/>
        <condense val="0"/>
        <extend val="0"/>
      </font>
    </dxf>
    <dxf>
      <font>
        <b/>
        <i val="0"/>
        <condense val="0"/>
        <extend val="0"/>
      </font>
      <fill>
        <patternFill>
          <bgColor indexed="4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BINETE\Users\RJ%20Morais%20Engenharia%20e%20Empreendimentos\LICITA&#199;&#213;ES\Cedro%20do%20abaet&#233;%20CREDENCIAMENTO\PLANILHA%20OR&#199;AMENT&#193;RIA%20-%20PROJETOS%20EX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GERAL"/>
      <sheetName val="COMPOSIÇÃO BDI"/>
    </sheetNames>
    <sheetDataSet>
      <sheetData sheetId="0">
        <row r="3">
          <cell r="A3" t="str">
            <v xml:space="preserve">OBJETO: Contratação eventual e futura de empresa especializada para prestação de serviços de elaboração de Projetos Complementares, Planilhas Orçamentárias e Memoriais Descritivos, atendendo às necessidades da Secretaria de Obras deste Município. </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265"/>
  <sheetViews>
    <sheetView tabSelected="1" view="pageBreakPreview" zoomScale="50" zoomScaleNormal="100" zoomScaleSheetLayoutView="50" workbookViewId="0">
      <selection activeCell="F253" sqref="F253"/>
    </sheetView>
  </sheetViews>
  <sheetFormatPr defaultRowHeight="15" x14ac:dyDescent="0.25"/>
  <cols>
    <col min="1" max="1" width="29.85546875" style="103" customWidth="1"/>
    <col min="2" max="2" width="20.5703125" bestFit="1" customWidth="1"/>
    <col min="3" max="3" width="22.140625" customWidth="1"/>
    <col min="4" max="4" width="214.28515625" customWidth="1"/>
    <col min="5" max="5" width="11.7109375" customWidth="1"/>
    <col min="6" max="6" width="16.5703125" bestFit="1" customWidth="1"/>
    <col min="7" max="7" width="30.140625" customWidth="1"/>
    <col min="8" max="8" width="40.28515625" customWidth="1"/>
    <col min="9" max="9" width="29.42578125" customWidth="1"/>
    <col min="10" max="10" width="41.7109375" customWidth="1"/>
  </cols>
  <sheetData>
    <row r="1" spans="1:10" ht="31.9" customHeight="1" x14ac:dyDescent="0.25">
      <c r="A1" s="308"/>
      <c r="B1" s="272" t="s">
        <v>8</v>
      </c>
      <c r="C1" s="272"/>
      <c r="D1" s="272"/>
      <c r="E1" s="272"/>
      <c r="F1" s="272"/>
      <c r="G1" s="273"/>
      <c r="H1" s="311" t="s">
        <v>153</v>
      </c>
      <c r="I1" s="311"/>
      <c r="J1" s="312"/>
    </row>
    <row r="2" spans="1:10" ht="53.25" customHeight="1" x14ac:dyDescent="0.25">
      <c r="A2" s="309"/>
      <c r="B2" s="274"/>
      <c r="C2" s="274"/>
      <c r="D2" s="274"/>
      <c r="E2" s="274"/>
      <c r="F2" s="274"/>
      <c r="G2" s="275"/>
      <c r="H2" s="280" t="s">
        <v>733</v>
      </c>
      <c r="I2" s="281"/>
      <c r="J2" s="282"/>
    </row>
    <row r="3" spans="1:10" ht="32.450000000000003" customHeight="1" x14ac:dyDescent="0.25">
      <c r="A3" s="309"/>
      <c r="B3" s="278" t="s">
        <v>736</v>
      </c>
      <c r="C3" s="278"/>
      <c r="D3" s="279"/>
      <c r="E3" s="287" t="s">
        <v>10</v>
      </c>
      <c r="F3" s="288"/>
      <c r="G3" s="289"/>
      <c r="H3" s="285" t="s">
        <v>26</v>
      </c>
      <c r="I3" s="286"/>
      <c r="J3" s="161">
        <f>BDI!I7</f>
        <v>0.18959999999999999</v>
      </c>
    </row>
    <row r="4" spans="1:10" ht="30" customHeight="1" x14ac:dyDescent="0.25">
      <c r="A4" s="309"/>
      <c r="B4" s="268" t="s">
        <v>151</v>
      </c>
      <c r="C4" s="268"/>
      <c r="D4" s="269"/>
      <c r="E4" s="290"/>
      <c r="F4" s="291"/>
      <c r="G4" s="292"/>
      <c r="H4" s="265" t="s">
        <v>186</v>
      </c>
      <c r="I4" s="266"/>
      <c r="J4" s="267"/>
    </row>
    <row r="5" spans="1:10" ht="46.5" customHeight="1" thickBot="1" x14ac:dyDescent="0.3">
      <c r="A5" s="310"/>
      <c r="B5" s="270" t="s">
        <v>53</v>
      </c>
      <c r="C5" s="270"/>
      <c r="D5" s="271"/>
      <c r="E5" s="293"/>
      <c r="F5" s="294"/>
      <c r="G5" s="295"/>
      <c r="H5" s="296" t="s">
        <v>9</v>
      </c>
      <c r="I5" s="297"/>
      <c r="J5" s="298"/>
    </row>
    <row r="6" spans="1:10" ht="20.25" x14ac:dyDescent="0.3">
      <c r="A6" s="299"/>
      <c r="B6" s="276" t="s">
        <v>1</v>
      </c>
      <c r="C6" s="276" t="s">
        <v>2</v>
      </c>
      <c r="D6" s="276" t="s">
        <v>3</v>
      </c>
      <c r="E6" s="276" t="s">
        <v>0</v>
      </c>
      <c r="F6" s="306" t="s">
        <v>4</v>
      </c>
      <c r="G6" s="283" t="s">
        <v>5</v>
      </c>
      <c r="H6" s="284"/>
      <c r="I6" s="283" t="s">
        <v>375</v>
      </c>
      <c r="J6" s="284"/>
    </row>
    <row r="7" spans="1:10" ht="21" thickBot="1" x14ac:dyDescent="0.35">
      <c r="A7" s="299"/>
      <c r="B7" s="277"/>
      <c r="C7" s="277"/>
      <c r="D7" s="277"/>
      <c r="E7" s="277"/>
      <c r="F7" s="307"/>
      <c r="G7" s="162" t="s">
        <v>6</v>
      </c>
      <c r="H7" s="163" t="s">
        <v>7</v>
      </c>
      <c r="I7" s="162" t="s">
        <v>6</v>
      </c>
      <c r="J7" s="163" t="s">
        <v>7</v>
      </c>
    </row>
    <row r="8" spans="1:10" s="16" customFormat="1" ht="27" customHeight="1" thickBot="1" x14ac:dyDescent="0.4">
      <c r="A8" s="14">
        <v>1</v>
      </c>
      <c r="B8" s="303" t="s">
        <v>380</v>
      </c>
      <c r="C8" s="304"/>
      <c r="D8" s="304"/>
      <c r="E8" s="304"/>
      <c r="F8" s="304"/>
      <c r="G8" s="304"/>
      <c r="H8" s="121">
        <f>SUM(H9:H12)</f>
        <v>0</v>
      </c>
      <c r="I8" s="117"/>
      <c r="J8" s="15">
        <f>SUM(J9:J12)</f>
        <v>0</v>
      </c>
    </row>
    <row r="9" spans="1:10" s="16" customFormat="1" ht="178.5" x14ac:dyDescent="0.35">
      <c r="A9" s="17" t="s">
        <v>24</v>
      </c>
      <c r="B9" s="18" t="s">
        <v>23</v>
      </c>
      <c r="C9" s="19" t="s">
        <v>22</v>
      </c>
      <c r="D9" s="137" t="s">
        <v>32</v>
      </c>
      <c r="E9" s="18" t="s">
        <v>37</v>
      </c>
      <c r="F9" s="20">
        <f>'memória de cálculo'!J9</f>
        <v>4.5</v>
      </c>
      <c r="G9" s="123"/>
      <c r="H9" s="124">
        <f t="shared" ref="H9:H12" si="0">F9*G9</f>
        <v>0</v>
      </c>
      <c r="I9" s="119">
        <f>($G9*$J$3+$G9)</f>
        <v>0</v>
      </c>
      <c r="J9" s="120">
        <f>(F9*I9)</f>
        <v>0</v>
      </c>
    </row>
    <row r="10" spans="1:10" s="16" customFormat="1" ht="26.25" x14ac:dyDescent="0.35">
      <c r="A10" s="28" t="s">
        <v>24</v>
      </c>
      <c r="B10" s="29" t="s">
        <v>43</v>
      </c>
      <c r="C10" s="23" t="s">
        <v>52</v>
      </c>
      <c r="D10" s="139" t="s">
        <v>100</v>
      </c>
      <c r="E10" s="29" t="s">
        <v>45</v>
      </c>
      <c r="F10" s="27">
        <f>'memória de cálculo'!J10</f>
        <v>1</v>
      </c>
      <c r="G10" s="125"/>
      <c r="H10" s="126">
        <f t="shared" si="0"/>
        <v>0</v>
      </c>
      <c r="I10" s="30">
        <f t="shared" ref="I10:I12" si="1">($G10*$J$3+$G10)</f>
        <v>0</v>
      </c>
      <c r="J10" s="30">
        <f t="shared" ref="J10:J12" si="2">(F10*I10)</f>
        <v>0</v>
      </c>
    </row>
    <row r="11" spans="1:10" s="16" customFormat="1" ht="26.25" x14ac:dyDescent="0.35">
      <c r="A11" s="28" t="s">
        <v>665</v>
      </c>
      <c r="B11" s="36" t="s">
        <v>730</v>
      </c>
      <c r="C11" s="23" t="s">
        <v>55</v>
      </c>
      <c r="D11" s="141" t="s">
        <v>729</v>
      </c>
      <c r="E11" s="22" t="s">
        <v>73</v>
      </c>
      <c r="F11" s="27">
        <f>'memória de cálculo'!J11</f>
        <v>6</v>
      </c>
      <c r="G11" s="127"/>
      <c r="H11" s="128">
        <f t="shared" si="0"/>
        <v>0</v>
      </c>
      <c r="I11" s="30">
        <f t="shared" si="1"/>
        <v>0</v>
      </c>
      <c r="J11" s="30">
        <f t="shared" si="2"/>
        <v>0</v>
      </c>
    </row>
    <row r="12" spans="1:10" s="16" customFormat="1" ht="51.75" thickBot="1" x14ac:dyDescent="0.4">
      <c r="A12" s="28" t="s">
        <v>24</v>
      </c>
      <c r="B12" s="36" t="s">
        <v>75</v>
      </c>
      <c r="C12" s="23" t="s">
        <v>76</v>
      </c>
      <c r="D12" s="141" t="s">
        <v>74</v>
      </c>
      <c r="E12" s="22" t="s">
        <v>48</v>
      </c>
      <c r="F12" s="27">
        <f>'memória de cálculo'!J12</f>
        <v>2</v>
      </c>
      <c r="G12" s="127"/>
      <c r="H12" s="128">
        <f t="shared" si="0"/>
        <v>0</v>
      </c>
      <c r="I12" s="30">
        <f t="shared" si="1"/>
        <v>0</v>
      </c>
      <c r="J12" s="30">
        <f t="shared" si="2"/>
        <v>0</v>
      </c>
    </row>
    <row r="13" spans="1:10" s="16" customFormat="1" ht="27" customHeight="1" thickBot="1" x14ac:dyDescent="0.4">
      <c r="A13" s="14">
        <v>2</v>
      </c>
      <c r="B13" s="303" t="s">
        <v>735</v>
      </c>
      <c r="C13" s="304"/>
      <c r="D13" s="304"/>
      <c r="E13" s="304"/>
      <c r="F13" s="304"/>
      <c r="G13" s="304"/>
      <c r="H13" s="121">
        <f>9*H14</f>
        <v>0</v>
      </c>
      <c r="I13" s="117"/>
      <c r="J13" s="121">
        <f>9*J14</f>
        <v>0</v>
      </c>
    </row>
    <row r="14" spans="1:10" s="16" customFormat="1" ht="27" customHeight="1" thickBot="1" x14ac:dyDescent="0.4">
      <c r="A14" s="14" t="s">
        <v>381</v>
      </c>
      <c r="B14" s="303" t="s">
        <v>614</v>
      </c>
      <c r="C14" s="304"/>
      <c r="D14" s="304"/>
      <c r="E14" s="304"/>
      <c r="F14" s="304"/>
      <c r="G14" s="304"/>
      <c r="H14" s="121">
        <f>H15+H17+H30+H38+H43+H47+H52+H58+H62+H65+H70+H84+H156+H252</f>
        <v>0</v>
      </c>
      <c r="I14" s="117"/>
      <c r="J14" s="121">
        <f>J15+J17+J30+J38+J43+J47+J52+J58+J62+J65+J70+J84+J156+J252</f>
        <v>0</v>
      </c>
    </row>
    <row r="15" spans="1:10" s="16" customFormat="1" ht="27" customHeight="1" thickBot="1" x14ac:dyDescent="0.4">
      <c r="A15" s="40" t="s">
        <v>35</v>
      </c>
      <c r="B15" s="303" t="s">
        <v>54</v>
      </c>
      <c r="C15" s="304"/>
      <c r="D15" s="304"/>
      <c r="E15" s="304"/>
      <c r="F15" s="304"/>
      <c r="G15" s="305"/>
      <c r="H15" s="121">
        <f>SUM(H16:H16)</f>
        <v>0</v>
      </c>
      <c r="I15" s="118"/>
      <c r="J15" s="41">
        <f>SUM(J16:J16)</f>
        <v>0</v>
      </c>
    </row>
    <row r="16" spans="1:10" s="16" customFormat="1" ht="27" thickBot="1" x14ac:dyDescent="0.4">
      <c r="A16" s="35" t="s">
        <v>665</v>
      </c>
      <c r="B16" s="36" t="s">
        <v>731</v>
      </c>
      <c r="C16" s="37" t="s">
        <v>382</v>
      </c>
      <c r="D16" s="141" t="s">
        <v>661</v>
      </c>
      <c r="E16" s="36" t="s">
        <v>37</v>
      </c>
      <c r="F16" s="27">
        <f>'memória de cálculo'!J16</f>
        <v>62.83</v>
      </c>
      <c r="G16" s="170"/>
      <c r="H16" s="129">
        <f>F16*G16</f>
        <v>0</v>
      </c>
      <c r="I16" s="38">
        <f>($G16*$J$3+$G16)</f>
        <v>0</v>
      </c>
      <c r="J16" s="39">
        <f>(F16*I16)</f>
        <v>0</v>
      </c>
    </row>
    <row r="17" spans="1:10" s="16" customFormat="1" ht="27" customHeight="1" thickBot="1" x14ac:dyDescent="0.4">
      <c r="A17" s="40" t="s">
        <v>139</v>
      </c>
      <c r="B17" s="303" t="s">
        <v>64</v>
      </c>
      <c r="C17" s="304"/>
      <c r="D17" s="304"/>
      <c r="E17" s="304"/>
      <c r="F17" s="304"/>
      <c r="G17" s="305"/>
      <c r="H17" s="131">
        <f>SUM(H18:H29)</f>
        <v>0</v>
      </c>
      <c r="I17" s="118"/>
      <c r="J17" s="131">
        <f>SUM(J18:J29)</f>
        <v>0</v>
      </c>
    </row>
    <row r="18" spans="1:10" s="16" customFormat="1" ht="76.5" x14ac:dyDescent="0.35">
      <c r="A18" s="17" t="s">
        <v>24</v>
      </c>
      <c r="B18" s="18" t="s">
        <v>57</v>
      </c>
      <c r="C18" s="19" t="s">
        <v>425</v>
      </c>
      <c r="D18" s="137" t="s">
        <v>56</v>
      </c>
      <c r="E18" s="18" t="s">
        <v>36</v>
      </c>
      <c r="F18" s="20">
        <f>'memória de cálculo'!J18</f>
        <v>17.545000000000002</v>
      </c>
      <c r="G18" s="123"/>
      <c r="H18" s="124">
        <f t="shared" ref="H18" si="3">F18*G18</f>
        <v>0</v>
      </c>
      <c r="I18" s="166">
        <f t="shared" ref="I18" si="4">($G18*$J$3+$G18)</f>
        <v>0</v>
      </c>
      <c r="J18" s="167">
        <f t="shared" ref="J18" si="5">(F18*I18)</f>
        <v>0</v>
      </c>
    </row>
    <row r="19" spans="1:10" s="16" customFormat="1" ht="26.25" x14ac:dyDescent="0.35">
      <c r="A19" s="21" t="s">
        <v>24</v>
      </c>
      <c r="B19" s="22" t="s">
        <v>618</v>
      </c>
      <c r="C19" s="26" t="s">
        <v>426</v>
      </c>
      <c r="D19" s="138" t="s">
        <v>617</v>
      </c>
      <c r="E19" s="22" t="s">
        <v>46</v>
      </c>
      <c r="F19" s="164">
        <f>'memória de cálculo'!J19</f>
        <v>8.4446010528493645</v>
      </c>
      <c r="G19" s="127"/>
      <c r="H19" s="128">
        <f t="shared" ref="H19" si="6">F19*G19</f>
        <v>0</v>
      </c>
      <c r="I19" s="24">
        <f>($G19*$J$3+$G19)</f>
        <v>0</v>
      </c>
      <c r="J19" s="25">
        <f>(F19*I19)</f>
        <v>0</v>
      </c>
    </row>
    <row r="20" spans="1:10" s="16" customFormat="1" ht="51" x14ac:dyDescent="0.35">
      <c r="A20" s="21" t="s">
        <v>665</v>
      </c>
      <c r="B20" s="22" t="s">
        <v>732</v>
      </c>
      <c r="C20" s="26" t="s">
        <v>427</v>
      </c>
      <c r="D20" s="138" t="s">
        <v>176</v>
      </c>
      <c r="E20" s="22" t="s">
        <v>46</v>
      </c>
      <c r="F20" s="27">
        <f>'memória de cálculo'!J20</f>
        <v>2.2109999999999999</v>
      </c>
      <c r="G20" s="171"/>
      <c r="H20" s="128">
        <f t="shared" ref="H20" si="7">F20*G20</f>
        <v>0</v>
      </c>
      <c r="I20" s="24">
        <f>($G20*$J$3+$G20)</f>
        <v>0</v>
      </c>
      <c r="J20" s="25">
        <f>(F20*I20)</f>
        <v>0</v>
      </c>
    </row>
    <row r="21" spans="1:10" s="16" customFormat="1" ht="26.25" x14ac:dyDescent="0.35">
      <c r="A21" s="28" t="s">
        <v>24</v>
      </c>
      <c r="B21" s="29" t="s">
        <v>59</v>
      </c>
      <c r="C21" s="26" t="s">
        <v>428</v>
      </c>
      <c r="D21" s="144" t="s">
        <v>58</v>
      </c>
      <c r="E21" s="29" t="s">
        <v>37</v>
      </c>
      <c r="F21" s="27">
        <f>'memória de cálculo'!J21</f>
        <v>7.37</v>
      </c>
      <c r="G21" s="130"/>
      <c r="H21" s="126">
        <f t="shared" ref="H21:H25" si="8">F21*G21</f>
        <v>0</v>
      </c>
      <c r="I21" s="24">
        <f t="shared" ref="I21:I29" si="9">($G21*$J$3+$G21)</f>
        <v>0</v>
      </c>
      <c r="J21" s="25">
        <f t="shared" ref="J21:J25" si="10">(F21*I21)</f>
        <v>0</v>
      </c>
    </row>
    <row r="22" spans="1:10" s="16" customFormat="1" ht="26.25" x14ac:dyDescent="0.35">
      <c r="A22" s="28" t="s">
        <v>24</v>
      </c>
      <c r="B22" s="29" t="s">
        <v>67</v>
      </c>
      <c r="C22" s="26" t="s">
        <v>429</v>
      </c>
      <c r="D22" s="144" t="s">
        <v>66</v>
      </c>
      <c r="E22" s="29" t="s">
        <v>37</v>
      </c>
      <c r="F22" s="27">
        <f>'memória de cálculo'!J22</f>
        <v>5</v>
      </c>
      <c r="G22" s="130"/>
      <c r="H22" s="126">
        <f t="shared" si="8"/>
        <v>0</v>
      </c>
      <c r="I22" s="24">
        <f t="shared" si="9"/>
        <v>0</v>
      </c>
      <c r="J22" s="25">
        <f t="shared" si="10"/>
        <v>0</v>
      </c>
    </row>
    <row r="23" spans="1:10" s="16" customFormat="1" ht="26.25" x14ac:dyDescent="0.35">
      <c r="A23" s="28" t="s">
        <v>24</v>
      </c>
      <c r="B23" s="29" t="s">
        <v>61</v>
      </c>
      <c r="C23" s="26" t="s">
        <v>430</v>
      </c>
      <c r="D23" s="139" t="s">
        <v>60</v>
      </c>
      <c r="E23" s="29" t="s">
        <v>46</v>
      </c>
      <c r="F23" s="27">
        <f>'memória de cálculo'!J23</f>
        <v>0.36850000000000005</v>
      </c>
      <c r="G23" s="130"/>
      <c r="H23" s="126">
        <f t="shared" si="8"/>
        <v>0</v>
      </c>
      <c r="I23" s="24">
        <f t="shared" si="9"/>
        <v>0</v>
      </c>
      <c r="J23" s="25">
        <f t="shared" si="10"/>
        <v>0</v>
      </c>
    </row>
    <row r="24" spans="1:10" s="16" customFormat="1" ht="26.25" x14ac:dyDescent="0.35">
      <c r="A24" s="28" t="s">
        <v>665</v>
      </c>
      <c r="B24" s="29" t="s">
        <v>666</v>
      </c>
      <c r="C24" s="26" t="s">
        <v>431</v>
      </c>
      <c r="D24" s="139" t="s">
        <v>62</v>
      </c>
      <c r="E24" s="29" t="s">
        <v>63</v>
      </c>
      <c r="F24" s="27">
        <f>'memória de cálculo'!J24</f>
        <v>460.2</v>
      </c>
      <c r="G24" s="130"/>
      <c r="H24" s="126">
        <f t="shared" si="8"/>
        <v>0</v>
      </c>
      <c r="I24" s="24">
        <f t="shared" si="9"/>
        <v>0</v>
      </c>
      <c r="J24" s="25">
        <f t="shared" si="10"/>
        <v>0</v>
      </c>
    </row>
    <row r="25" spans="1:10" s="16" customFormat="1" ht="51" x14ac:dyDescent="0.35">
      <c r="A25" s="28" t="s">
        <v>665</v>
      </c>
      <c r="B25" s="29" t="s">
        <v>671</v>
      </c>
      <c r="C25" s="26" t="s">
        <v>432</v>
      </c>
      <c r="D25" s="139" t="s">
        <v>670</v>
      </c>
      <c r="E25" s="29" t="s">
        <v>46</v>
      </c>
      <c r="F25" s="27">
        <f>'memória de cálculo'!J25</f>
        <v>15.052307692307693</v>
      </c>
      <c r="G25" s="130"/>
      <c r="H25" s="126">
        <f t="shared" si="8"/>
        <v>0</v>
      </c>
      <c r="I25" s="24">
        <f t="shared" si="9"/>
        <v>0</v>
      </c>
      <c r="J25" s="25">
        <f t="shared" si="10"/>
        <v>0</v>
      </c>
    </row>
    <row r="26" spans="1:10" s="16" customFormat="1" ht="76.5" x14ac:dyDescent="0.35">
      <c r="A26" s="28" t="s">
        <v>24</v>
      </c>
      <c r="B26" s="29" t="s">
        <v>660</v>
      </c>
      <c r="C26" s="26" t="s">
        <v>635</v>
      </c>
      <c r="D26" s="139" t="s">
        <v>659</v>
      </c>
      <c r="E26" s="29" t="s">
        <v>37</v>
      </c>
      <c r="F26" s="27">
        <f>'memória de cálculo'!J26</f>
        <v>17.72</v>
      </c>
      <c r="G26" s="130"/>
      <c r="H26" s="126">
        <f t="shared" ref="H26:H29" si="11">F26*G26</f>
        <v>0</v>
      </c>
      <c r="I26" s="30">
        <f t="shared" si="9"/>
        <v>0</v>
      </c>
      <c r="J26" s="31">
        <f t="shared" ref="J26" si="12">(F26*I26)</f>
        <v>0</v>
      </c>
    </row>
    <row r="27" spans="1:10" s="16" customFormat="1" ht="51" x14ac:dyDescent="0.35">
      <c r="A27" s="28" t="s">
        <v>665</v>
      </c>
      <c r="B27" s="29" t="s">
        <v>704</v>
      </c>
      <c r="C27" s="26" t="s">
        <v>664</v>
      </c>
      <c r="D27" s="144" t="s">
        <v>77</v>
      </c>
      <c r="E27" s="29" t="s">
        <v>37</v>
      </c>
      <c r="F27" s="27">
        <f>'memória de cálculo'!J27</f>
        <v>75.070000000000007</v>
      </c>
      <c r="G27" s="30"/>
      <c r="H27" s="30">
        <f t="shared" si="11"/>
        <v>0</v>
      </c>
      <c r="I27" s="24">
        <f t="shared" si="9"/>
        <v>0</v>
      </c>
      <c r="J27" s="31">
        <f t="shared" ref="J27:J29" si="13">F27*I27</f>
        <v>0</v>
      </c>
    </row>
    <row r="28" spans="1:10" s="16" customFormat="1" ht="51" x14ac:dyDescent="0.35">
      <c r="A28" s="28" t="s">
        <v>665</v>
      </c>
      <c r="B28" s="29" t="s">
        <v>706</v>
      </c>
      <c r="C28" s="26" t="s">
        <v>716</v>
      </c>
      <c r="D28" s="144" t="s">
        <v>79</v>
      </c>
      <c r="E28" s="29" t="s">
        <v>37</v>
      </c>
      <c r="F28" s="27">
        <f>'memória de cálculo'!J28</f>
        <v>75.070000000000007</v>
      </c>
      <c r="G28" s="30"/>
      <c r="H28" s="30">
        <f t="shared" si="11"/>
        <v>0</v>
      </c>
      <c r="I28" s="24">
        <f t="shared" si="9"/>
        <v>0</v>
      </c>
      <c r="J28" s="31">
        <f t="shared" si="13"/>
        <v>0</v>
      </c>
    </row>
    <row r="29" spans="1:10" s="16" customFormat="1" ht="51.75" thickBot="1" x14ac:dyDescent="0.4">
      <c r="A29" s="28" t="s">
        <v>665</v>
      </c>
      <c r="B29" s="29" t="s">
        <v>715</v>
      </c>
      <c r="C29" s="26" t="s">
        <v>717</v>
      </c>
      <c r="D29" s="144" t="s">
        <v>714</v>
      </c>
      <c r="E29" s="29" t="s">
        <v>37</v>
      </c>
      <c r="F29" s="27">
        <f>'memória de cálculo'!J29</f>
        <v>75.070000000000007</v>
      </c>
      <c r="G29" s="30"/>
      <c r="H29" s="30">
        <f t="shared" si="11"/>
        <v>0</v>
      </c>
      <c r="I29" s="24">
        <f t="shared" si="9"/>
        <v>0</v>
      </c>
      <c r="J29" s="31">
        <f t="shared" si="13"/>
        <v>0</v>
      </c>
    </row>
    <row r="30" spans="1:10" s="16" customFormat="1" ht="27" customHeight="1" thickBot="1" x14ac:dyDescent="0.4">
      <c r="A30" s="40" t="s">
        <v>140</v>
      </c>
      <c r="B30" s="303" t="s">
        <v>65</v>
      </c>
      <c r="C30" s="304"/>
      <c r="D30" s="304"/>
      <c r="E30" s="304"/>
      <c r="F30" s="304"/>
      <c r="G30" s="305"/>
      <c r="H30" s="121">
        <f>SUM(H31:H37)</f>
        <v>0</v>
      </c>
      <c r="I30" s="118"/>
      <c r="J30" s="41">
        <f>SUM(J31:J37)</f>
        <v>0</v>
      </c>
    </row>
    <row r="31" spans="1:10" s="16" customFormat="1" ht="26.25" x14ac:dyDescent="0.35">
      <c r="A31" s="28" t="s">
        <v>665</v>
      </c>
      <c r="B31" s="29" t="s">
        <v>666</v>
      </c>
      <c r="C31" s="23" t="s">
        <v>433</v>
      </c>
      <c r="D31" s="139" t="s">
        <v>62</v>
      </c>
      <c r="E31" s="29" t="s">
        <v>63</v>
      </c>
      <c r="F31" s="27">
        <f>'memória de cálculo'!J31</f>
        <v>719.83076923076919</v>
      </c>
      <c r="G31" s="130"/>
      <c r="H31" s="126">
        <f t="shared" ref="H31:H37" si="14">F31*G31</f>
        <v>0</v>
      </c>
      <c r="I31" s="30">
        <f>($G31*$J$3+$G31)</f>
        <v>0</v>
      </c>
      <c r="J31" s="31">
        <f>(F31*I31)</f>
        <v>0</v>
      </c>
    </row>
    <row r="32" spans="1:10" s="16" customFormat="1" ht="26.25" x14ac:dyDescent="0.35">
      <c r="A32" s="28" t="s">
        <v>24</v>
      </c>
      <c r="B32" s="29" t="s">
        <v>69</v>
      </c>
      <c r="C32" s="23" t="s">
        <v>434</v>
      </c>
      <c r="D32" s="144" t="s">
        <v>68</v>
      </c>
      <c r="E32" s="29" t="s">
        <v>37</v>
      </c>
      <c r="F32" s="27">
        <f>'memória de cálculo'!J32</f>
        <v>54.293333333333329</v>
      </c>
      <c r="G32" s="130"/>
      <c r="H32" s="126">
        <f t="shared" si="14"/>
        <v>0</v>
      </c>
      <c r="I32" s="30">
        <f t="shared" ref="I32:I37" si="15">($G32*$J$3+$G32)</f>
        <v>0</v>
      </c>
      <c r="J32" s="31">
        <f t="shared" ref="J32:J37" si="16">(F32*I32)</f>
        <v>0</v>
      </c>
    </row>
    <row r="33" spans="1:10" s="16" customFormat="1" ht="26.25" x14ac:dyDescent="0.35">
      <c r="A33" s="28" t="s">
        <v>24</v>
      </c>
      <c r="B33" s="29" t="s">
        <v>168</v>
      </c>
      <c r="C33" s="23" t="s">
        <v>435</v>
      </c>
      <c r="D33" s="144" t="s">
        <v>167</v>
      </c>
      <c r="E33" s="29" t="s">
        <v>37</v>
      </c>
      <c r="F33" s="27">
        <f>'memória de cálculo'!J33</f>
        <v>3.52</v>
      </c>
      <c r="G33" s="130"/>
      <c r="H33" s="126">
        <f>F33*G33</f>
        <v>0</v>
      </c>
      <c r="I33" s="30">
        <f t="shared" si="15"/>
        <v>0</v>
      </c>
      <c r="J33" s="31">
        <f t="shared" si="16"/>
        <v>0</v>
      </c>
    </row>
    <row r="34" spans="1:10" s="16" customFormat="1" ht="51" x14ac:dyDescent="0.35">
      <c r="A34" s="28" t="s">
        <v>24</v>
      </c>
      <c r="B34" s="29" t="s">
        <v>180</v>
      </c>
      <c r="C34" s="23" t="s">
        <v>436</v>
      </c>
      <c r="D34" s="144" t="s">
        <v>179</v>
      </c>
      <c r="E34" s="29" t="s">
        <v>97</v>
      </c>
      <c r="F34" s="27">
        <f>'memória de cálculo'!J34</f>
        <v>3.52</v>
      </c>
      <c r="G34" s="130"/>
      <c r="H34" s="126">
        <f t="shared" ref="H34" si="17">F34*G34</f>
        <v>0</v>
      </c>
      <c r="I34" s="30">
        <f t="shared" si="15"/>
        <v>0</v>
      </c>
      <c r="J34" s="31">
        <f t="shared" ref="J34" si="18">(F34*I34)</f>
        <v>0</v>
      </c>
    </row>
    <row r="35" spans="1:10" s="16" customFormat="1" ht="51" x14ac:dyDescent="0.35">
      <c r="A35" s="28" t="s">
        <v>665</v>
      </c>
      <c r="B35" s="29" t="s">
        <v>671</v>
      </c>
      <c r="C35" s="23" t="s">
        <v>437</v>
      </c>
      <c r="D35" s="139" t="s">
        <v>670</v>
      </c>
      <c r="E35" s="29" t="s">
        <v>46</v>
      </c>
      <c r="F35" s="27">
        <f>'memória de cálculo'!J35</f>
        <v>9.411538461538461</v>
      </c>
      <c r="G35" s="130"/>
      <c r="H35" s="126">
        <f t="shared" si="14"/>
        <v>0</v>
      </c>
      <c r="I35" s="30">
        <f t="shared" si="15"/>
        <v>0</v>
      </c>
      <c r="J35" s="31">
        <f t="shared" si="16"/>
        <v>0</v>
      </c>
    </row>
    <row r="36" spans="1:10" s="16" customFormat="1" ht="51" x14ac:dyDescent="0.35">
      <c r="A36" s="28" t="s">
        <v>101</v>
      </c>
      <c r="B36" s="29">
        <v>42407</v>
      </c>
      <c r="C36" s="23" t="s">
        <v>438</v>
      </c>
      <c r="D36" s="144" t="s">
        <v>72</v>
      </c>
      <c r="E36" s="29" t="s">
        <v>36</v>
      </c>
      <c r="F36" s="27">
        <f>'memória de cálculo'!J36</f>
        <v>29.91</v>
      </c>
      <c r="G36" s="130"/>
      <c r="H36" s="126">
        <f t="shared" si="14"/>
        <v>0</v>
      </c>
      <c r="I36" s="30">
        <f t="shared" si="15"/>
        <v>0</v>
      </c>
      <c r="J36" s="31">
        <f t="shared" si="16"/>
        <v>0</v>
      </c>
    </row>
    <row r="37" spans="1:10" s="16" customFormat="1" ht="51.75" thickBot="1" x14ac:dyDescent="0.4">
      <c r="A37" s="35" t="s">
        <v>665</v>
      </c>
      <c r="B37" s="36" t="s">
        <v>690</v>
      </c>
      <c r="C37" s="23" t="s">
        <v>439</v>
      </c>
      <c r="D37" s="142" t="s">
        <v>691</v>
      </c>
      <c r="E37" s="36" t="s">
        <v>46</v>
      </c>
      <c r="F37" s="27">
        <f>'memória de cálculo'!J37</f>
        <v>0.83748000000000011</v>
      </c>
      <c r="G37" s="170"/>
      <c r="H37" s="129">
        <f t="shared" si="14"/>
        <v>0</v>
      </c>
      <c r="I37" s="30">
        <f t="shared" si="15"/>
        <v>0</v>
      </c>
      <c r="J37" s="31">
        <f t="shared" si="16"/>
        <v>0</v>
      </c>
    </row>
    <row r="38" spans="1:10" s="16" customFormat="1" ht="27" customHeight="1" thickBot="1" x14ac:dyDescent="0.4">
      <c r="A38" s="40" t="s">
        <v>383</v>
      </c>
      <c r="B38" s="303" t="s">
        <v>44</v>
      </c>
      <c r="C38" s="304"/>
      <c r="D38" s="304"/>
      <c r="E38" s="304"/>
      <c r="F38" s="304"/>
      <c r="G38" s="305"/>
      <c r="H38" s="122">
        <f>SUM(H39:H42)</f>
        <v>0</v>
      </c>
      <c r="I38" s="118"/>
      <c r="J38" s="41">
        <f>SUM(J39:J42)</f>
        <v>0</v>
      </c>
    </row>
    <row r="39" spans="1:10" s="16" customFormat="1" ht="51" x14ac:dyDescent="0.35">
      <c r="A39" s="28" t="s">
        <v>24</v>
      </c>
      <c r="B39" s="22" t="s">
        <v>71</v>
      </c>
      <c r="C39" s="26" t="s">
        <v>440</v>
      </c>
      <c r="D39" s="143" t="s">
        <v>70</v>
      </c>
      <c r="E39" s="22" t="s">
        <v>37</v>
      </c>
      <c r="F39" s="27">
        <f>'memória de cálculo'!J39</f>
        <v>156.61349999999999</v>
      </c>
      <c r="G39" s="24"/>
      <c r="H39" s="24">
        <f t="shared" ref="H39:H42" si="19">F39*G39</f>
        <v>0</v>
      </c>
      <c r="I39" s="24">
        <f>($G39*$J$3+$G39)</f>
        <v>0</v>
      </c>
      <c r="J39" s="25">
        <f t="shared" ref="J39:J42" si="20">F39*I39</f>
        <v>0</v>
      </c>
    </row>
    <row r="40" spans="1:10" s="16" customFormat="1" ht="51" x14ac:dyDescent="0.35">
      <c r="A40" s="28" t="s">
        <v>665</v>
      </c>
      <c r="B40" s="29" t="s">
        <v>704</v>
      </c>
      <c r="C40" s="26" t="s">
        <v>441</v>
      </c>
      <c r="D40" s="144" t="s">
        <v>77</v>
      </c>
      <c r="E40" s="29" t="s">
        <v>37</v>
      </c>
      <c r="F40" s="27">
        <f>'memória de cálculo'!J40</f>
        <v>279.53950000000003</v>
      </c>
      <c r="G40" s="30"/>
      <c r="H40" s="30">
        <f t="shared" si="19"/>
        <v>0</v>
      </c>
      <c r="I40" s="24">
        <f t="shared" ref="I40:I42" si="21">($G40*$J$3+$G40)</f>
        <v>0</v>
      </c>
      <c r="J40" s="31">
        <f t="shared" si="20"/>
        <v>0</v>
      </c>
    </row>
    <row r="41" spans="1:10" s="16" customFormat="1" ht="51" x14ac:dyDescent="0.35">
      <c r="A41" s="28" t="s">
        <v>665</v>
      </c>
      <c r="B41" s="29" t="s">
        <v>705</v>
      </c>
      <c r="C41" s="26" t="s">
        <v>442</v>
      </c>
      <c r="D41" s="144" t="s">
        <v>78</v>
      </c>
      <c r="E41" s="29" t="s">
        <v>37</v>
      </c>
      <c r="F41" s="27">
        <f>'memória de cálculo'!J41</f>
        <v>23.114999999999998</v>
      </c>
      <c r="G41" s="30"/>
      <c r="H41" s="30">
        <f t="shared" ref="H41" si="22">F41*G41</f>
        <v>0</v>
      </c>
      <c r="I41" s="24">
        <f t="shared" si="21"/>
        <v>0</v>
      </c>
      <c r="J41" s="31">
        <f t="shared" ref="J41" si="23">F41*I41</f>
        <v>0</v>
      </c>
    </row>
    <row r="42" spans="1:10" s="16" customFormat="1" ht="51.75" thickBot="1" x14ac:dyDescent="0.4">
      <c r="A42" s="28" t="s">
        <v>665</v>
      </c>
      <c r="B42" s="29" t="s">
        <v>706</v>
      </c>
      <c r="C42" s="26" t="s">
        <v>443</v>
      </c>
      <c r="D42" s="144" t="s">
        <v>79</v>
      </c>
      <c r="E42" s="29" t="s">
        <v>37</v>
      </c>
      <c r="F42" s="27">
        <f>'memória de cálculo'!J42</f>
        <v>256.42450000000002</v>
      </c>
      <c r="G42" s="30"/>
      <c r="H42" s="30">
        <f t="shared" si="19"/>
        <v>0</v>
      </c>
      <c r="I42" s="24">
        <f t="shared" si="21"/>
        <v>0</v>
      </c>
      <c r="J42" s="31">
        <f t="shared" si="20"/>
        <v>0</v>
      </c>
    </row>
    <row r="43" spans="1:10" s="16" customFormat="1" ht="27" customHeight="1" thickBot="1" x14ac:dyDescent="0.4">
      <c r="A43" s="40" t="s">
        <v>384</v>
      </c>
      <c r="B43" s="303" t="s">
        <v>49</v>
      </c>
      <c r="C43" s="304"/>
      <c r="D43" s="304"/>
      <c r="E43" s="304"/>
      <c r="F43" s="304"/>
      <c r="G43" s="305"/>
      <c r="H43" s="121">
        <f>SUM(H44:H46)</f>
        <v>0</v>
      </c>
      <c r="I43" s="118"/>
      <c r="J43" s="41">
        <f>SUM(J44:J46)</f>
        <v>0</v>
      </c>
    </row>
    <row r="44" spans="1:10" s="16" customFormat="1" ht="26.25" x14ac:dyDescent="0.35">
      <c r="A44" s="21" t="s">
        <v>665</v>
      </c>
      <c r="B44" s="22" t="s">
        <v>707</v>
      </c>
      <c r="C44" s="26" t="s">
        <v>444</v>
      </c>
      <c r="D44" s="138" t="s">
        <v>142</v>
      </c>
      <c r="E44" s="22" t="s">
        <v>37</v>
      </c>
      <c r="F44" s="27">
        <f>'memória de cálculo'!J44</f>
        <v>93.496499999999997</v>
      </c>
      <c r="G44" s="171"/>
      <c r="H44" s="128">
        <f>F44*G44</f>
        <v>0</v>
      </c>
      <c r="I44" s="24">
        <f>($G44*$J$3+$G44)</f>
        <v>0</v>
      </c>
      <c r="J44" s="25">
        <f>(F44*I44)</f>
        <v>0</v>
      </c>
    </row>
    <row r="45" spans="1:10" s="16" customFormat="1" ht="26.25" x14ac:dyDescent="0.35">
      <c r="A45" s="28" t="s">
        <v>665</v>
      </c>
      <c r="B45" s="29" t="s">
        <v>667</v>
      </c>
      <c r="C45" s="26" t="s">
        <v>445</v>
      </c>
      <c r="D45" s="139" t="s">
        <v>668</v>
      </c>
      <c r="E45" s="29" t="s">
        <v>48</v>
      </c>
      <c r="F45" s="27">
        <f>'memória de cálculo'!J45</f>
        <v>2431</v>
      </c>
      <c r="G45" s="130"/>
      <c r="H45" s="126">
        <f>F45*G45</f>
        <v>0</v>
      </c>
      <c r="I45" s="24">
        <f t="shared" ref="I45:I46" si="24">($G45*$J$3+$G45)</f>
        <v>0</v>
      </c>
      <c r="J45" s="25">
        <f t="shared" ref="J45:J46" si="25">(F45*I45)</f>
        <v>0</v>
      </c>
    </row>
    <row r="46" spans="1:10" s="16" customFormat="1" ht="26.25" customHeight="1" thickBot="1" x14ac:dyDescent="0.4">
      <c r="A46" s="28" t="s">
        <v>665</v>
      </c>
      <c r="B46" s="29" t="s">
        <v>709</v>
      </c>
      <c r="C46" s="26" t="s">
        <v>446</v>
      </c>
      <c r="D46" s="139" t="s">
        <v>710</v>
      </c>
      <c r="E46" s="29" t="s">
        <v>36</v>
      </c>
      <c r="F46" s="27">
        <f>'memória de cálculo'!J46</f>
        <v>6.45</v>
      </c>
      <c r="G46" s="130"/>
      <c r="H46" s="30">
        <f t="shared" ref="H46" si="26">F46*G46</f>
        <v>0</v>
      </c>
      <c r="I46" s="24">
        <f t="shared" si="24"/>
        <v>0</v>
      </c>
      <c r="J46" s="25">
        <f t="shared" si="25"/>
        <v>0</v>
      </c>
    </row>
    <row r="47" spans="1:10" s="16" customFormat="1" ht="27" customHeight="1" thickBot="1" x14ac:dyDescent="0.4">
      <c r="A47" s="14" t="s">
        <v>385</v>
      </c>
      <c r="B47" s="303" t="s">
        <v>47</v>
      </c>
      <c r="C47" s="304"/>
      <c r="D47" s="304"/>
      <c r="E47" s="304"/>
      <c r="F47" s="304"/>
      <c r="G47" s="304"/>
      <c r="H47" s="131">
        <f>SUM(H48:H51)</f>
        <v>0</v>
      </c>
      <c r="I47" s="117"/>
      <c r="J47" s="15">
        <f>SUM(J48:J51)</f>
        <v>0</v>
      </c>
    </row>
    <row r="48" spans="1:10" s="16" customFormat="1" ht="26.25" x14ac:dyDescent="0.35">
      <c r="A48" s="28" t="s">
        <v>24</v>
      </c>
      <c r="B48" s="22" t="s">
        <v>640</v>
      </c>
      <c r="C48" s="26" t="s">
        <v>447</v>
      </c>
      <c r="D48" s="143" t="s">
        <v>641</v>
      </c>
      <c r="E48" s="22" t="s">
        <v>48</v>
      </c>
      <c r="F48" s="27">
        <f>'memória de cálculo'!J48</f>
        <v>1</v>
      </c>
      <c r="G48" s="24"/>
      <c r="H48" s="24">
        <f t="shared" ref="H48:H49" si="27">F48*G48</f>
        <v>0</v>
      </c>
      <c r="I48" s="24">
        <f>($G48*$J$3+$G48)</f>
        <v>0</v>
      </c>
      <c r="J48" s="25">
        <f t="shared" ref="J48:J49" si="28">F48*I48</f>
        <v>0</v>
      </c>
    </row>
    <row r="49" spans="1:10" s="16" customFormat="1" ht="26.25" x14ac:dyDescent="0.35">
      <c r="A49" s="28" t="s">
        <v>24</v>
      </c>
      <c r="B49" s="22" t="s">
        <v>642</v>
      </c>
      <c r="C49" s="26" t="s">
        <v>448</v>
      </c>
      <c r="D49" s="143" t="s">
        <v>643</v>
      </c>
      <c r="E49" s="22" t="s">
        <v>48</v>
      </c>
      <c r="F49" s="27">
        <f>'memória de cálculo'!J49</f>
        <v>4</v>
      </c>
      <c r="G49" s="24"/>
      <c r="H49" s="24">
        <f t="shared" si="27"/>
        <v>0</v>
      </c>
      <c r="I49" s="24">
        <f t="shared" ref="I49:I51" si="29">($G49*$J$3+$G49)</f>
        <v>0</v>
      </c>
      <c r="J49" s="25">
        <f t="shared" si="28"/>
        <v>0</v>
      </c>
    </row>
    <row r="50" spans="1:10" s="16" customFormat="1" ht="26.25" x14ac:dyDescent="0.35">
      <c r="A50" s="28" t="s">
        <v>24</v>
      </c>
      <c r="B50" s="22" t="s">
        <v>629</v>
      </c>
      <c r="C50" s="26" t="s">
        <v>449</v>
      </c>
      <c r="D50" s="143" t="s">
        <v>628</v>
      </c>
      <c r="E50" s="22" t="s">
        <v>37</v>
      </c>
      <c r="F50" s="27">
        <f>'memória de cálculo'!J50</f>
        <v>6</v>
      </c>
      <c r="G50" s="24"/>
      <c r="H50" s="24">
        <f t="shared" ref="H50:H51" si="30">F50*G50</f>
        <v>0</v>
      </c>
      <c r="I50" s="24">
        <f t="shared" si="29"/>
        <v>0</v>
      </c>
      <c r="J50" s="25">
        <f t="shared" ref="J50:J51" si="31">F50*I50</f>
        <v>0</v>
      </c>
    </row>
    <row r="51" spans="1:10" s="16" customFormat="1" ht="27" thickBot="1" x14ac:dyDescent="0.4">
      <c r="A51" s="28" t="s">
        <v>24</v>
      </c>
      <c r="B51" s="22" t="s">
        <v>630</v>
      </c>
      <c r="C51" s="26" t="s">
        <v>450</v>
      </c>
      <c r="D51" s="143" t="s">
        <v>632</v>
      </c>
      <c r="E51" s="22" t="s">
        <v>37</v>
      </c>
      <c r="F51" s="27">
        <f>'memória de cálculo'!J51</f>
        <v>0.55999999999999994</v>
      </c>
      <c r="G51" s="24"/>
      <c r="H51" s="24">
        <f t="shared" si="30"/>
        <v>0</v>
      </c>
      <c r="I51" s="24">
        <f t="shared" si="29"/>
        <v>0</v>
      </c>
      <c r="J51" s="25">
        <f t="shared" si="31"/>
        <v>0</v>
      </c>
    </row>
    <row r="52" spans="1:10" s="16" customFormat="1" ht="27" customHeight="1" thickBot="1" x14ac:dyDescent="0.4">
      <c r="A52" s="14" t="s">
        <v>386</v>
      </c>
      <c r="B52" s="303" t="s">
        <v>38</v>
      </c>
      <c r="C52" s="304"/>
      <c r="D52" s="304"/>
      <c r="E52" s="304"/>
      <c r="F52" s="304"/>
      <c r="G52" s="304"/>
      <c r="H52" s="131">
        <f>SUM(H53:H57)</f>
        <v>0</v>
      </c>
      <c r="I52" s="117"/>
      <c r="J52" s="131">
        <f>SUM(J53:J57)</f>
        <v>0</v>
      </c>
    </row>
    <row r="53" spans="1:10" s="16" customFormat="1" ht="51" x14ac:dyDescent="0.35">
      <c r="A53" s="28" t="s">
        <v>24</v>
      </c>
      <c r="B53" s="29" t="s">
        <v>652</v>
      </c>
      <c r="C53" s="26" t="s">
        <v>451</v>
      </c>
      <c r="D53" s="144" t="s">
        <v>653</v>
      </c>
      <c r="E53" s="29" t="s">
        <v>37</v>
      </c>
      <c r="F53" s="27">
        <f>'memória de cálculo'!J53</f>
        <v>94.76</v>
      </c>
      <c r="G53" s="30"/>
      <c r="H53" s="30">
        <f t="shared" ref="H53" si="32">F53*G53</f>
        <v>0</v>
      </c>
      <c r="I53" s="24">
        <f t="shared" ref="I53:I57" si="33">($G53*$J$3+$G53)</f>
        <v>0</v>
      </c>
      <c r="J53" s="31">
        <f t="shared" ref="J53" si="34">F53*I53</f>
        <v>0</v>
      </c>
    </row>
    <row r="54" spans="1:10" s="16" customFormat="1" ht="26.25" x14ac:dyDescent="0.35">
      <c r="A54" s="28" t="s">
        <v>24</v>
      </c>
      <c r="B54" s="22" t="s">
        <v>651</v>
      </c>
      <c r="C54" s="26" t="s">
        <v>452</v>
      </c>
      <c r="D54" s="143" t="s">
        <v>650</v>
      </c>
      <c r="E54" s="22" t="s">
        <v>37</v>
      </c>
      <c r="F54" s="27">
        <f>'memória de cálculo'!J54</f>
        <v>55.660000000000004</v>
      </c>
      <c r="G54" s="24"/>
      <c r="H54" s="24">
        <f t="shared" ref="H54" si="35">F54*G54</f>
        <v>0</v>
      </c>
      <c r="I54" s="24">
        <f>($G54*$J$3+$G54)</f>
        <v>0</v>
      </c>
      <c r="J54" s="25">
        <f t="shared" ref="J54" si="36">F54*I54</f>
        <v>0</v>
      </c>
    </row>
    <row r="55" spans="1:10" s="16" customFormat="1" ht="102" x14ac:dyDescent="0.35">
      <c r="A55" s="28" t="s">
        <v>24</v>
      </c>
      <c r="B55" s="29" t="s">
        <v>654</v>
      </c>
      <c r="C55" s="26" t="s">
        <v>453</v>
      </c>
      <c r="D55" s="144" t="s">
        <v>657</v>
      </c>
      <c r="E55" s="29" t="s">
        <v>37</v>
      </c>
      <c r="F55" s="27">
        <f>'memória de cálculo'!J55</f>
        <v>55.660000000000004</v>
      </c>
      <c r="G55" s="30"/>
      <c r="H55" s="30">
        <f t="shared" ref="H55" si="37">F55*G55</f>
        <v>0</v>
      </c>
      <c r="I55" s="24">
        <f t="shared" si="33"/>
        <v>0</v>
      </c>
      <c r="J55" s="31">
        <f t="shared" ref="J55" si="38">F55*I55</f>
        <v>0</v>
      </c>
    </row>
    <row r="56" spans="1:10" s="16" customFormat="1" ht="51" x14ac:dyDescent="0.35">
      <c r="A56" s="28" t="s">
        <v>24</v>
      </c>
      <c r="B56" s="29" t="s">
        <v>81</v>
      </c>
      <c r="C56" s="26" t="s">
        <v>454</v>
      </c>
      <c r="D56" s="144" t="s">
        <v>149</v>
      </c>
      <c r="E56" s="29" t="s">
        <v>36</v>
      </c>
      <c r="F56" s="27">
        <f>'memória de cálculo'!J56</f>
        <v>48.400000000000006</v>
      </c>
      <c r="G56" s="30"/>
      <c r="H56" s="30">
        <f t="shared" ref="H56" si="39">F56*G56</f>
        <v>0</v>
      </c>
      <c r="I56" s="24">
        <f t="shared" si="33"/>
        <v>0</v>
      </c>
      <c r="J56" s="31">
        <f t="shared" ref="J56" si="40">F56*I56</f>
        <v>0</v>
      </c>
    </row>
    <row r="57" spans="1:10" s="16" customFormat="1" ht="51.75" thickBot="1" x14ac:dyDescent="0.4">
      <c r="A57" s="28" t="s">
        <v>24</v>
      </c>
      <c r="B57" s="29" t="s">
        <v>80</v>
      </c>
      <c r="C57" s="26" t="s">
        <v>455</v>
      </c>
      <c r="D57" s="144" t="s">
        <v>159</v>
      </c>
      <c r="E57" s="29" t="s">
        <v>37</v>
      </c>
      <c r="F57" s="27">
        <f>'memória de cálculo'!J57</f>
        <v>21.555</v>
      </c>
      <c r="G57" s="30"/>
      <c r="H57" s="30">
        <f t="shared" ref="H57" si="41">F57*G57</f>
        <v>0</v>
      </c>
      <c r="I57" s="24">
        <f t="shared" si="33"/>
        <v>0</v>
      </c>
      <c r="J57" s="31">
        <f t="shared" ref="J57" si="42">F57*I57</f>
        <v>0</v>
      </c>
    </row>
    <row r="58" spans="1:10" s="16" customFormat="1" ht="27" thickBot="1" x14ac:dyDescent="0.4">
      <c r="A58" s="14" t="s">
        <v>387</v>
      </c>
      <c r="B58" s="303" t="s">
        <v>12</v>
      </c>
      <c r="C58" s="304"/>
      <c r="D58" s="304"/>
      <c r="E58" s="304"/>
      <c r="F58" s="304"/>
      <c r="G58" s="304"/>
      <c r="H58" s="131">
        <f>SUM(H59:H61)</f>
        <v>0</v>
      </c>
      <c r="I58" s="117"/>
      <c r="J58" s="15">
        <f>SUM(J59:J61)</f>
        <v>0</v>
      </c>
    </row>
    <row r="59" spans="1:10" s="16" customFormat="1" ht="51" x14ac:dyDescent="0.35">
      <c r="A59" s="21" t="s">
        <v>665</v>
      </c>
      <c r="B59" s="22" t="s">
        <v>711</v>
      </c>
      <c r="C59" s="26" t="s">
        <v>456</v>
      </c>
      <c r="D59" s="143" t="s">
        <v>82</v>
      </c>
      <c r="E59" s="22" t="s">
        <v>37</v>
      </c>
      <c r="F59" s="164">
        <f>'memória de cálculo'!J59</f>
        <v>256.42450000000002</v>
      </c>
      <c r="G59" s="24"/>
      <c r="H59" s="24">
        <f t="shared" ref="H59" si="43">F59*G59</f>
        <v>0</v>
      </c>
      <c r="I59" s="24">
        <f t="shared" ref="I59:I64" si="44">($G59*$J$3+$G59)</f>
        <v>0</v>
      </c>
      <c r="J59" s="25">
        <f t="shared" ref="J59" si="45">F59*I59</f>
        <v>0</v>
      </c>
    </row>
    <row r="60" spans="1:10" s="16" customFormat="1" ht="51" x14ac:dyDescent="0.35">
      <c r="A60" s="28" t="s">
        <v>665</v>
      </c>
      <c r="B60" s="29" t="s">
        <v>712</v>
      </c>
      <c r="C60" s="26" t="s">
        <v>457</v>
      </c>
      <c r="D60" s="143" t="s">
        <v>143</v>
      </c>
      <c r="E60" s="29" t="s">
        <v>37</v>
      </c>
      <c r="F60" s="27">
        <f>'memória de cálculo'!J60</f>
        <v>148.76500000000001</v>
      </c>
      <c r="G60" s="30"/>
      <c r="H60" s="30">
        <f t="shared" ref="H60" si="46">F60*G60</f>
        <v>0</v>
      </c>
      <c r="I60" s="30">
        <f t="shared" si="44"/>
        <v>0</v>
      </c>
      <c r="J60" s="31">
        <f t="shared" ref="J60" si="47">F60*I60</f>
        <v>0</v>
      </c>
    </row>
    <row r="61" spans="1:10" s="16" customFormat="1" ht="51.75" thickBot="1" x14ac:dyDescent="0.4">
      <c r="A61" s="28" t="s">
        <v>665</v>
      </c>
      <c r="B61" s="29" t="s">
        <v>713</v>
      </c>
      <c r="C61" s="26" t="s">
        <v>458</v>
      </c>
      <c r="D61" s="143" t="s">
        <v>138</v>
      </c>
      <c r="E61" s="29" t="s">
        <v>37</v>
      </c>
      <c r="F61" s="27">
        <f>'memória de cálculo'!J61</f>
        <v>107.65950000000001</v>
      </c>
      <c r="G61" s="30"/>
      <c r="H61" s="30">
        <f t="shared" ref="H61" si="48">F61*G61</f>
        <v>0</v>
      </c>
      <c r="I61" s="30">
        <f t="shared" si="44"/>
        <v>0</v>
      </c>
      <c r="J61" s="31">
        <f t="shared" ref="J61" si="49">F61*I61</f>
        <v>0</v>
      </c>
    </row>
    <row r="62" spans="1:10" s="16" customFormat="1" ht="27" thickBot="1" x14ac:dyDescent="0.4">
      <c r="A62" s="14" t="s">
        <v>388</v>
      </c>
      <c r="B62" s="303" t="s">
        <v>182</v>
      </c>
      <c r="C62" s="304"/>
      <c r="D62" s="304"/>
      <c r="E62" s="304"/>
      <c r="F62" s="304"/>
      <c r="G62" s="304"/>
      <c r="H62" s="131">
        <f>SUM(H63:H64)</f>
        <v>0</v>
      </c>
      <c r="I62" s="117"/>
      <c r="J62" s="15">
        <f>SUM(J63:J64)</f>
        <v>0</v>
      </c>
    </row>
    <row r="63" spans="1:10" s="16" customFormat="1" ht="51" x14ac:dyDescent="0.35">
      <c r="A63" s="21" t="s">
        <v>665</v>
      </c>
      <c r="B63" s="22" t="s">
        <v>708</v>
      </c>
      <c r="C63" s="26" t="s">
        <v>459</v>
      </c>
      <c r="D63" s="143" t="s">
        <v>183</v>
      </c>
      <c r="E63" s="22" t="s">
        <v>37</v>
      </c>
      <c r="F63" s="164">
        <f>'memória de cálculo'!J63</f>
        <v>45.66</v>
      </c>
      <c r="G63" s="24"/>
      <c r="H63" s="24">
        <f t="shared" ref="H63" si="50">F63*G63</f>
        <v>0</v>
      </c>
      <c r="I63" s="24">
        <f t="shared" si="44"/>
        <v>0</v>
      </c>
      <c r="J63" s="25">
        <f t="shared" ref="J63" si="51">F63*I63</f>
        <v>0</v>
      </c>
    </row>
    <row r="64" spans="1:10" s="16" customFormat="1" ht="51.75" thickBot="1" x14ac:dyDescent="0.4">
      <c r="A64" s="28" t="s">
        <v>24</v>
      </c>
      <c r="B64" s="29" t="s">
        <v>185</v>
      </c>
      <c r="C64" s="26" t="s">
        <v>460</v>
      </c>
      <c r="D64" s="144" t="s">
        <v>184</v>
      </c>
      <c r="E64" s="29" t="s">
        <v>36</v>
      </c>
      <c r="F64" s="27">
        <f>'memória de cálculo'!J64</f>
        <v>58.099999999999994</v>
      </c>
      <c r="G64" s="30"/>
      <c r="H64" s="30">
        <f t="shared" ref="H64" si="52">F64*G64</f>
        <v>0</v>
      </c>
      <c r="I64" s="30">
        <f t="shared" si="44"/>
        <v>0</v>
      </c>
      <c r="J64" s="31">
        <f t="shared" ref="J64" si="53">F64*I64</f>
        <v>0</v>
      </c>
    </row>
    <row r="65" spans="1:10" s="16" customFormat="1" ht="27" customHeight="1" thickBot="1" x14ac:dyDescent="0.4">
      <c r="A65" s="14" t="s">
        <v>389</v>
      </c>
      <c r="B65" s="303" t="s">
        <v>156</v>
      </c>
      <c r="C65" s="304"/>
      <c r="D65" s="304"/>
      <c r="E65" s="304"/>
      <c r="F65" s="304"/>
      <c r="G65" s="304"/>
      <c r="H65" s="131">
        <f>SUM(H66:H69)</f>
        <v>0</v>
      </c>
      <c r="I65" s="117"/>
      <c r="J65" s="15">
        <f>SUM(J66:J69)</f>
        <v>0</v>
      </c>
    </row>
    <row r="66" spans="1:10" s="16" customFormat="1" ht="26.25" x14ac:dyDescent="0.35">
      <c r="A66" s="28" t="s">
        <v>665</v>
      </c>
      <c r="B66" s="22" t="s">
        <v>700</v>
      </c>
      <c r="C66" s="26" t="s">
        <v>461</v>
      </c>
      <c r="D66" s="143" t="s">
        <v>701</v>
      </c>
      <c r="E66" s="22" t="s">
        <v>37</v>
      </c>
      <c r="F66" s="27">
        <f>'memória de cálculo'!J66</f>
        <v>1.875</v>
      </c>
      <c r="G66" s="24"/>
      <c r="H66" s="24">
        <f t="shared" ref="H66" si="54">F66*G66</f>
        <v>0</v>
      </c>
      <c r="I66" s="24">
        <f>($G66*$J$3+$G66)</f>
        <v>0</v>
      </c>
      <c r="J66" s="25">
        <f t="shared" ref="J66" si="55">F66*I66</f>
        <v>0</v>
      </c>
    </row>
    <row r="67" spans="1:10" s="16" customFormat="1" ht="51" x14ac:dyDescent="0.35">
      <c r="A67" s="28" t="s">
        <v>665</v>
      </c>
      <c r="B67" s="22" t="s">
        <v>702</v>
      </c>
      <c r="C67" s="26" t="s">
        <v>462</v>
      </c>
      <c r="D67" s="143" t="s">
        <v>154</v>
      </c>
      <c r="E67" s="22" t="s">
        <v>36</v>
      </c>
      <c r="F67" s="27">
        <f>'memória de cálculo'!J67</f>
        <v>4.3600000000000003</v>
      </c>
      <c r="G67" s="24"/>
      <c r="H67" s="24">
        <f t="shared" ref="H67" si="56">F67*G67</f>
        <v>0</v>
      </c>
      <c r="I67" s="24">
        <f>($G67*$J$3+$G67)</f>
        <v>0</v>
      </c>
      <c r="J67" s="25">
        <f t="shared" ref="J67" si="57">F67*I67</f>
        <v>0</v>
      </c>
    </row>
    <row r="68" spans="1:10" s="16" customFormat="1" ht="26.25" x14ac:dyDescent="0.35">
      <c r="A68" s="28" t="s">
        <v>665</v>
      </c>
      <c r="B68" s="22" t="s">
        <v>703</v>
      </c>
      <c r="C68" s="26" t="s">
        <v>463</v>
      </c>
      <c r="D68" s="143" t="s">
        <v>658</v>
      </c>
      <c r="E68" s="22" t="s">
        <v>37</v>
      </c>
      <c r="F68" s="27">
        <f>'memória de cálculo'!J68</f>
        <v>1.6</v>
      </c>
      <c r="G68" s="24"/>
      <c r="H68" s="24">
        <f t="shared" ref="H68:H69" si="58">F68*G68</f>
        <v>0</v>
      </c>
      <c r="I68" s="24">
        <f>($G68*$J$3+$G68)</f>
        <v>0</v>
      </c>
      <c r="J68" s="25">
        <f t="shared" ref="J68:J69" si="59">F68*I68</f>
        <v>0</v>
      </c>
    </row>
    <row r="69" spans="1:10" s="16" customFormat="1" ht="27" thickBot="1" x14ac:dyDescent="0.4">
      <c r="A69" s="28" t="s">
        <v>665</v>
      </c>
      <c r="B69" s="22" t="s">
        <v>703</v>
      </c>
      <c r="C69" s="26" t="s">
        <v>464</v>
      </c>
      <c r="D69" s="143" t="s">
        <v>155</v>
      </c>
      <c r="E69" s="22" t="s">
        <v>37</v>
      </c>
      <c r="F69" s="27">
        <f>'memória de cálculo'!J69</f>
        <v>0.58499999999999996</v>
      </c>
      <c r="G69" s="24"/>
      <c r="H69" s="24">
        <f t="shared" si="58"/>
        <v>0</v>
      </c>
      <c r="I69" s="24">
        <f>($G69*$J$3+$G69)</f>
        <v>0</v>
      </c>
      <c r="J69" s="25">
        <f t="shared" si="59"/>
        <v>0</v>
      </c>
    </row>
    <row r="70" spans="1:10" s="16" customFormat="1" ht="27" customHeight="1" thickBot="1" x14ac:dyDescent="0.4">
      <c r="A70" s="14" t="s">
        <v>390</v>
      </c>
      <c r="B70" s="303" t="s">
        <v>50</v>
      </c>
      <c r="C70" s="304"/>
      <c r="D70" s="304"/>
      <c r="E70" s="304"/>
      <c r="F70" s="304"/>
      <c r="G70" s="304"/>
      <c r="H70" s="131">
        <f>SUM(H71:H83)</f>
        <v>0</v>
      </c>
      <c r="I70" s="117"/>
      <c r="J70" s="15">
        <f>SUM(J71:J83)</f>
        <v>0</v>
      </c>
    </row>
    <row r="71" spans="1:10" s="16" customFormat="1" ht="26.25" x14ac:dyDescent="0.35">
      <c r="A71" s="28" t="s">
        <v>665</v>
      </c>
      <c r="B71" s="22" t="s">
        <v>719</v>
      </c>
      <c r="C71" s="26" t="s">
        <v>465</v>
      </c>
      <c r="D71" s="143" t="s">
        <v>718</v>
      </c>
      <c r="E71" s="22" t="s">
        <v>48</v>
      </c>
      <c r="F71" s="27">
        <f>'memória de cálculo'!J71</f>
        <v>1</v>
      </c>
      <c r="G71" s="24"/>
      <c r="H71" s="24">
        <f t="shared" ref="H71" si="60">F71*G71</f>
        <v>0</v>
      </c>
      <c r="I71" s="24">
        <f>($G71*$J$3+$G71)</f>
        <v>0</v>
      </c>
      <c r="J71" s="25">
        <f t="shared" ref="J71" si="61">F71*I71</f>
        <v>0</v>
      </c>
    </row>
    <row r="72" spans="1:10" s="16" customFormat="1" ht="26.25" x14ac:dyDescent="0.35">
      <c r="A72" s="28" t="s">
        <v>665</v>
      </c>
      <c r="B72" s="22" t="s">
        <v>720</v>
      </c>
      <c r="C72" s="26" t="s">
        <v>466</v>
      </c>
      <c r="D72" s="143" t="s">
        <v>721</v>
      </c>
      <c r="E72" s="22" t="s">
        <v>48</v>
      </c>
      <c r="F72" s="27">
        <f>'memória de cálculo'!J72</f>
        <v>1</v>
      </c>
      <c r="G72" s="24"/>
      <c r="H72" s="24">
        <f t="shared" ref="H72" si="62">F72*G72</f>
        <v>0</v>
      </c>
      <c r="I72" s="24">
        <f>($G72*$J$3+$G72)</f>
        <v>0</v>
      </c>
      <c r="J72" s="25">
        <f t="shared" ref="J72" si="63">F72*I72</f>
        <v>0</v>
      </c>
    </row>
    <row r="73" spans="1:10" s="16" customFormat="1" ht="26.25" x14ac:dyDescent="0.35">
      <c r="A73" s="28" t="s">
        <v>665</v>
      </c>
      <c r="B73" s="22" t="s">
        <v>699</v>
      </c>
      <c r="C73" s="26" t="s">
        <v>467</v>
      </c>
      <c r="D73" s="143" t="s">
        <v>722</v>
      </c>
      <c r="E73" s="22" t="s">
        <v>48</v>
      </c>
      <c r="F73" s="27">
        <f>'memória de cálculo'!J73</f>
        <v>1</v>
      </c>
      <c r="G73" s="24"/>
      <c r="H73" s="24">
        <f t="shared" ref="H73" si="64">F73*G73</f>
        <v>0</v>
      </c>
      <c r="I73" s="24">
        <f t="shared" ref="I73:I83" si="65">($G73*$J$3+$G73)</f>
        <v>0</v>
      </c>
      <c r="J73" s="25">
        <f t="shared" ref="J73" si="66">F73*I73</f>
        <v>0</v>
      </c>
    </row>
    <row r="74" spans="1:10" s="16" customFormat="1" ht="26.25" x14ac:dyDescent="0.35">
      <c r="A74" s="28" t="s">
        <v>665</v>
      </c>
      <c r="B74" s="22" t="s">
        <v>724</v>
      </c>
      <c r="C74" s="26" t="s">
        <v>468</v>
      </c>
      <c r="D74" s="143" t="s">
        <v>723</v>
      </c>
      <c r="E74" s="22" t="s">
        <v>48</v>
      </c>
      <c r="F74" s="27">
        <f>'memória de cálculo'!J74</f>
        <v>1</v>
      </c>
      <c r="G74" s="24"/>
      <c r="H74" s="24">
        <f t="shared" ref="H74:H75" si="67">F74*G74</f>
        <v>0</v>
      </c>
      <c r="I74" s="24">
        <f t="shared" si="65"/>
        <v>0</v>
      </c>
      <c r="J74" s="25">
        <f t="shared" ref="J74:J75" si="68">F74*I74</f>
        <v>0</v>
      </c>
    </row>
    <row r="75" spans="1:10" s="16" customFormat="1" ht="51" x14ac:dyDescent="0.35">
      <c r="A75" s="28" t="s">
        <v>665</v>
      </c>
      <c r="B75" s="22" t="s">
        <v>692</v>
      </c>
      <c r="C75" s="26" t="s">
        <v>469</v>
      </c>
      <c r="D75" s="143" t="s">
        <v>146</v>
      </c>
      <c r="E75" s="22" t="s">
        <v>48</v>
      </c>
      <c r="F75" s="27">
        <f>'memória de cálculo'!J75</f>
        <v>1</v>
      </c>
      <c r="G75" s="24"/>
      <c r="H75" s="24">
        <f t="shared" si="67"/>
        <v>0</v>
      </c>
      <c r="I75" s="24">
        <f t="shared" si="65"/>
        <v>0</v>
      </c>
      <c r="J75" s="25">
        <f t="shared" si="68"/>
        <v>0</v>
      </c>
    </row>
    <row r="76" spans="1:10" s="16" customFormat="1" ht="51" x14ac:dyDescent="0.35">
      <c r="A76" s="28" t="s">
        <v>665</v>
      </c>
      <c r="B76" s="22" t="s">
        <v>693</v>
      </c>
      <c r="C76" s="26" t="s">
        <v>470</v>
      </c>
      <c r="D76" s="143" t="s">
        <v>39</v>
      </c>
      <c r="E76" s="22" t="s">
        <v>48</v>
      </c>
      <c r="F76" s="27">
        <f>'memória de cálculo'!J76</f>
        <v>1</v>
      </c>
      <c r="G76" s="24"/>
      <c r="H76" s="24">
        <f t="shared" ref="H76:H79" si="69">F76*G76</f>
        <v>0</v>
      </c>
      <c r="I76" s="24">
        <f t="shared" si="65"/>
        <v>0</v>
      </c>
      <c r="J76" s="25">
        <f t="shared" ref="J76:J79" si="70">F76*I76</f>
        <v>0</v>
      </c>
    </row>
    <row r="77" spans="1:10" s="16" customFormat="1" ht="26.25" x14ac:dyDescent="0.35">
      <c r="A77" s="28" t="s">
        <v>665</v>
      </c>
      <c r="B77" s="22" t="s">
        <v>725</v>
      </c>
      <c r="C77" s="26" t="s">
        <v>471</v>
      </c>
      <c r="D77" s="143" t="s">
        <v>726</v>
      </c>
      <c r="E77" s="22" t="s">
        <v>48</v>
      </c>
      <c r="F77" s="27">
        <f>'memória de cálculo'!J77</f>
        <v>1</v>
      </c>
      <c r="G77" s="24"/>
      <c r="H77" s="24">
        <f t="shared" ref="H77" si="71">F77*G77</f>
        <v>0</v>
      </c>
      <c r="I77" s="24">
        <f t="shared" si="65"/>
        <v>0</v>
      </c>
      <c r="J77" s="25">
        <f t="shared" ref="J77" si="72">F77*I77</f>
        <v>0</v>
      </c>
    </row>
    <row r="78" spans="1:10" s="16" customFormat="1" ht="26.25" x14ac:dyDescent="0.35">
      <c r="A78" s="28" t="s">
        <v>665</v>
      </c>
      <c r="B78" s="22" t="s">
        <v>698</v>
      </c>
      <c r="C78" s="26" t="s">
        <v>472</v>
      </c>
      <c r="D78" s="143" t="s">
        <v>51</v>
      </c>
      <c r="E78" s="22" t="s">
        <v>48</v>
      </c>
      <c r="F78" s="27">
        <f>'memória de cálculo'!J78</f>
        <v>1</v>
      </c>
      <c r="G78" s="24"/>
      <c r="H78" s="24">
        <f t="shared" si="69"/>
        <v>0</v>
      </c>
      <c r="I78" s="24">
        <f t="shared" si="65"/>
        <v>0</v>
      </c>
      <c r="J78" s="25">
        <f t="shared" si="70"/>
        <v>0</v>
      </c>
    </row>
    <row r="79" spans="1:10" s="159" customFormat="1" ht="26.25" x14ac:dyDescent="0.35">
      <c r="A79" s="28" t="s">
        <v>24</v>
      </c>
      <c r="B79" s="22" t="s">
        <v>148</v>
      </c>
      <c r="C79" s="26" t="s">
        <v>473</v>
      </c>
      <c r="D79" s="143" t="s">
        <v>147</v>
      </c>
      <c r="E79" s="22" t="s">
        <v>48</v>
      </c>
      <c r="F79" s="27">
        <f>'memória de cálculo'!J79</f>
        <v>1</v>
      </c>
      <c r="G79" s="24"/>
      <c r="H79" s="24">
        <f t="shared" si="69"/>
        <v>0</v>
      </c>
      <c r="I79" s="24">
        <f t="shared" si="65"/>
        <v>0</v>
      </c>
      <c r="J79" s="25">
        <f t="shared" si="70"/>
        <v>0</v>
      </c>
    </row>
    <row r="80" spans="1:10" s="159" customFormat="1" ht="26.25" x14ac:dyDescent="0.35">
      <c r="A80" s="28" t="s">
        <v>665</v>
      </c>
      <c r="B80" s="22" t="s">
        <v>728</v>
      </c>
      <c r="C80" s="26" t="s">
        <v>474</v>
      </c>
      <c r="D80" s="143" t="s">
        <v>727</v>
      </c>
      <c r="E80" s="22" t="s">
        <v>48</v>
      </c>
      <c r="F80" s="27">
        <f>'memória de cálculo'!J80</f>
        <v>1</v>
      </c>
      <c r="G80" s="24"/>
      <c r="H80" s="24">
        <f t="shared" ref="H80:H81" si="73">F80*G80</f>
        <v>0</v>
      </c>
      <c r="I80" s="24">
        <f t="shared" si="65"/>
        <v>0</v>
      </c>
      <c r="J80" s="25">
        <f t="shared" ref="J80:J81" si="74">F80*I80</f>
        <v>0</v>
      </c>
    </row>
    <row r="81" spans="1:10" s="16" customFormat="1" ht="76.5" x14ac:dyDescent="0.35">
      <c r="A81" s="21" t="s">
        <v>24</v>
      </c>
      <c r="B81" s="22" t="s">
        <v>145</v>
      </c>
      <c r="C81" s="26" t="s">
        <v>475</v>
      </c>
      <c r="D81" s="143" t="s">
        <v>144</v>
      </c>
      <c r="E81" s="22" t="s">
        <v>48</v>
      </c>
      <c r="F81" s="27">
        <f>'memória de cálculo'!J81</f>
        <v>1</v>
      </c>
      <c r="G81" s="24"/>
      <c r="H81" s="24">
        <f t="shared" si="73"/>
        <v>0</v>
      </c>
      <c r="I81" s="24">
        <f t="shared" si="65"/>
        <v>0</v>
      </c>
      <c r="J81" s="25">
        <f t="shared" si="74"/>
        <v>0</v>
      </c>
    </row>
    <row r="82" spans="1:10" s="16" customFormat="1" ht="26.25" x14ac:dyDescent="0.35">
      <c r="A82" s="28" t="s">
        <v>665</v>
      </c>
      <c r="B82" s="29" t="s">
        <v>694</v>
      </c>
      <c r="C82" s="26" t="s">
        <v>476</v>
      </c>
      <c r="D82" s="144" t="s">
        <v>695</v>
      </c>
      <c r="E82" s="29" t="s">
        <v>48</v>
      </c>
      <c r="F82" s="27">
        <f>'memória de cálculo'!J82</f>
        <v>2</v>
      </c>
      <c r="G82" s="30"/>
      <c r="H82" s="30">
        <f t="shared" ref="H82" si="75">F82*G82</f>
        <v>0</v>
      </c>
      <c r="I82" s="30">
        <f t="shared" si="65"/>
        <v>0</v>
      </c>
      <c r="J82" s="31">
        <f t="shared" ref="J82" si="76">F82*I82</f>
        <v>0</v>
      </c>
    </row>
    <row r="83" spans="1:10" s="16" customFormat="1" ht="27" thickBot="1" x14ac:dyDescent="0.4">
      <c r="A83" s="28" t="s">
        <v>665</v>
      </c>
      <c r="B83" s="32" t="s">
        <v>696</v>
      </c>
      <c r="C83" s="26" t="s">
        <v>477</v>
      </c>
      <c r="D83" s="146" t="s">
        <v>697</v>
      </c>
      <c r="E83" s="32" t="s">
        <v>48</v>
      </c>
      <c r="F83" s="164">
        <v>1</v>
      </c>
      <c r="G83" s="33"/>
      <c r="H83" s="33">
        <f t="shared" ref="H83" si="77">F83*G83</f>
        <v>0</v>
      </c>
      <c r="I83" s="24">
        <f t="shared" si="65"/>
        <v>0</v>
      </c>
      <c r="J83" s="34">
        <f t="shared" ref="J83" si="78">F83*I83</f>
        <v>0</v>
      </c>
    </row>
    <row r="84" spans="1:10" s="16" customFormat="1" ht="27" customHeight="1" thickBot="1" x14ac:dyDescent="0.4">
      <c r="A84" s="40" t="s">
        <v>391</v>
      </c>
      <c r="B84" s="303" t="s">
        <v>34</v>
      </c>
      <c r="C84" s="304"/>
      <c r="D84" s="304"/>
      <c r="E84" s="304"/>
      <c r="F84" s="304"/>
      <c r="G84" s="305"/>
      <c r="H84" s="131">
        <f>H85+H94+H96+H102+H104+H118+H125+H128+H133+H140+H142+H152+H154</f>
        <v>0</v>
      </c>
      <c r="I84" s="118"/>
      <c r="J84" s="131">
        <f>J85+J94+J96+J102+J104+J118+J125+J128+J133+J140+J142+J152+J154</f>
        <v>0</v>
      </c>
    </row>
    <row r="85" spans="1:10" s="16" customFormat="1" ht="27" customHeight="1" thickBot="1" x14ac:dyDescent="0.4">
      <c r="A85" s="42" t="s">
        <v>392</v>
      </c>
      <c r="B85" s="300" t="s">
        <v>271</v>
      </c>
      <c r="C85" s="301"/>
      <c r="D85" s="301"/>
      <c r="E85" s="301"/>
      <c r="F85" s="301"/>
      <c r="G85" s="302"/>
      <c r="H85" s="132">
        <f>SUM(H86:H93)</f>
        <v>0</v>
      </c>
      <c r="I85" s="43"/>
      <c r="J85" s="44">
        <f>SUM(J86:J93)</f>
        <v>0</v>
      </c>
    </row>
    <row r="86" spans="1:10" s="16" customFormat="1" ht="51" x14ac:dyDescent="0.35">
      <c r="A86" s="21" t="s">
        <v>101</v>
      </c>
      <c r="B86" s="22">
        <v>39210</v>
      </c>
      <c r="C86" s="26" t="s">
        <v>478</v>
      </c>
      <c r="D86" s="143" t="s">
        <v>272</v>
      </c>
      <c r="E86" s="22" t="s">
        <v>270</v>
      </c>
      <c r="F86" s="27">
        <f>'memória de cálculo'!J86</f>
        <v>4</v>
      </c>
      <c r="G86" s="24"/>
      <c r="H86" s="24">
        <f t="shared" ref="H86" si="79">F86*G86</f>
        <v>0</v>
      </c>
      <c r="I86" s="24">
        <f t="shared" ref="I86:I155" si="80">($G86*$J$3+$G86)</f>
        <v>0</v>
      </c>
      <c r="J86" s="25">
        <f t="shared" ref="J86" si="81">F86*I86</f>
        <v>0</v>
      </c>
    </row>
    <row r="87" spans="1:10" s="16" customFormat="1" ht="51" x14ac:dyDescent="0.35">
      <c r="A87" s="21" t="s">
        <v>101</v>
      </c>
      <c r="B87" s="22">
        <v>39209</v>
      </c>
      <c r="C87" s="26" t="s">
        <v>479</v>
      </c>
      <c r="D87" s="143" t="s">
        <v>273</v>
      </c>
      <c r="E87" s="22" t="s">
        <v>270</v>
      </c>
      <c r="F87" s="27">
        <f>'memória de cálculo'!J87</f>
        <v>1</v>
      </c>
      <c r="G87" s="24"/>
      <c r="H87" s="24">
        <f t="shared" ref="H87:H88" si="82">F87*G87</f>
        <v>0</v>
      </c>
      <c r="I87" s="24">
        <f t="shared" si="80"/>
        <v>0</v>
      </c>
      <c r="J87" s="25">
        <f t="shared" ref="J87:J88" si="83">F87*I87</f>
        <v>0</v>
      </c>
    </row>
    <row r="88" spans="1:10" s="16" customFormat="1" ht="51" x14ac:dyDescent="0.35">
      <c r="A88" s="21" t="s">
        <v>101</v>
      </c>
      <c r="B88" s="22">
        <v>39176</v>
      </c>
      <c r="C88" s="26" t="s">
        <v>480</v>
      </c>
      <c r="D88" s="143" t="s">
        <v>274</v>
      </c>
      <c r="E88" s="22" t="s">
        <v>270</v>
      </c>
      <c r="F88" s="27">
        <f>'memória de cálculo'!J88</f>
        <v>4</v>
      </c>
      <c r="G88" s="24"/>
      <c r="H88" s="24">
        <f t="shared" si="82"/>
        <v>0</v>
      </c>
      <c r="I88" s="24">
        <f t="shared" si="80"/>
        <v>0</v>
      </c>
      <c r="J88" s="25">
        <f t="shared" si="83"/>
        <v>0</v>
      </c>
    </row>
    <row r="89" spans="1:10" s="16" customFormat="1" ht="51" x14ac:dyDescent="0.35">
      <c r="A89" s="21" t="s">
        <v>101</v>
      </c>
      <c r="B89" s="22">
        <v>39175</v>
      </c>
      <c r="C89" s="26" t="s">
        <v>481</v>
      </c>
      <c r="D89" s="143" t="s">
        <v>275</v>
      </c>
      <c r="E89" s="22" t="s">
        <v>270</v>
      </c>
      <c r="F89" s="27">
        <f>'memória de cálculo'!J89</f>
        <v>1</v>
      </c>
      <c r="G89" s="24"/>
      <c r="H89" s="24">
        <f t="shared" ref="H89:H91" si="84">F89*G89</f>
        <v>0</v>
      </c>
      <c r="I89" s="24">
        <f t="shared" si="80"/>
        <v>0</v>
      </c>
      <c r="J89" s="25">
        <f t="shared" ref="J89:J91" si="85">F89*I89</f>
        <v>0</v>
      </c>
    </row>
    <row r="90" spans="1:10" s="16" customFormat="1" ht="51" x14ac:dyDescent="0.35">
      <c r="A90" s="21" t="s">
        <v>101</v>
      </c>
      <c r="B90" s="22">
        <v>1872</v>
      </c>
      <c r="C90" s="26" t="s">
        <v>482</v>
      </c>
      <c r="D90" s="143" t="s">
        <v>276</v>
      </c>
      <c r="E90" s="22" t="s">
        <v>270</v>
      </c>
      <c r="F90" s="27">
        <f>'memória de cálculo'!J90</f>
        <v>16</v>
      </c>
      <c r="G90" s="24"/>
      <c r="H90" s="24">
        <f t="shared" si="84"/>
        <v>0</v>
      </c>
      <c r="I90" s="24">
        <f t="shared" si="80"/>
        <v>0</v>
      </c>
      <c r="J90" s="25">
        <f t="shared" si="85"/>
        <v>0</v>
      </c>
    </row>
    <row r="91" spans="1:10" s="16" customFormat="1" ht="26.25" x14ac:dyDescent="0.35">
      <c r="A91" s="21" t="s">
        <v>24</v>
      </c>
      <c r="B91" s="22" t="s">
        <v>359</v>
      </c>
      <c r="C91" s="26" t="s">
        <v>483</v>
      </c>
      <c r="D91" s="143" t="s">
        <v>277</v>
      </c>
      <c r="E91" s="22" t="s">
        <v>270</v>
      </c>
      <c r="F91" s="27">
        <f>'memória de cálculo'!J91</f>
        <v>9</v>
      </c>
      <c r="G91" s="24"/>
      <c r="H91" s="24">
        <f t="shared" si="84"/>
        <v>0</v>
      </c>
      <c r="I91" s="24">
        <f t="shared" si="80"/>
        <v>0</v>
      </c>
      <c r="J91" s="25">
        <f t="shared" si="85"/>
        <v>0</v>
      </c>
    </row>
    <row r="92" spans="1:10" s="16" customFormat="1" ht="26.25" x14ac:dyDescent="0.35">
      <c r="A92" s="21" t="s">
        <v>665</v>
      </c>
      <c r="B92" s="22" t="s">
        <v>677</v>
      </c>
      <c r="C92" s="26" t="s">
        <v>484</v>
      </c>
      <c r="D92" s="143" t="s">
        <v>278</v>
      </c>
      <c r="E92" s="22" t="s">
        <v>270</v>
      </c>
      <c r="F92" s="27">
        <f>'memória de cálculo'!J92</f>
        <v>14</v>
      </c>
      <c r="G92" s="24"/>
      <c r="H92" s="24">
        <f t="shared" ref="H92:H93" si="86">F92*G92</f>
        <v>0</v>
      </c>
      <c r="I92" s="24">
        <f t="shared" si="80"/>
        <v>0</v>
      </c>
      <c r="J92" s="25">
        <f t="shared" ref="J92:J93" si="87">F92*I92</f>
        <v>0</v>
      </c>
    </row>
    <row r="93" spans="1:10" s="16" customFormat="1" ht="51.75" thickBot="1" x14ac:dyDescent="0.4">
      <c r="A93" s="21" t="s">
        <v>101</v>
      </c>
      <c r="B93" s="22">
        <v>1880</v>
      </c>
      <c r="C93" s="26" t="s">
        <v>485</v>
      </c>
      <c r="D93" s="143" t="s">
        <v>279</v>
      </c>
      <c r="E93" s="22" t="s">
        <v>270</v>
      </c>
      <c r="F93" s="27">
        <f>'memória de cálculo'!J93</f>
        <v>1</v>
      </c>
      <c r="G93" s="24"/>
      <c r="H93" s="24">
        <f t="shared" si="86"/>
        <v>0</v>
      </c>
      <c r="I93" s="24">
        <f t="shared" si="80"/>
        <v>0</v>
      </c>
      <c r="J93" s="25">
        <f t="shared" si="87"/>
        <v>0</v>
      </c>
    </row>
    <row r="94" spans="1:10" s="16" customFormat="1" ht="27" customHeight="1" thickBot="1" x14ac:dyDescent="0.4">
      <c r="A94" s="42" t="s">
        <v>393</v>
      </c>
      <c r="B94" s="300" t="s">
        <v>280</v>
      </c>
      <c r="C94" s="301"/>
      <c r="D94" s="301"/>
      <c r="E94" s="301"/>
      <c r="F94" s="301"/>
      <c r="G94" s="302"/>
      <c r="H94" s="134">
        <f>SUM(H95)</f>
        <v>0</v>
      </c>
      <c r="I94" s="133"/>
      <c r="J94" s="134">
        <f>SUM(J95)</f>
        <v>0</v>
      </c>
    </row>
    <row r="95" spans="1:10" s="16" customFormat="1" ht="51.75" thickBot="1" x14ac:dyDescent="0.4">
      <c r="A95" s="21" t="s">
        <v>101</v>
      </c>
      <c r="B95" s="22">
        <v>20111</v>
      </c>
      <c r="C95" s="26" t="s">
        <v>486</v>
      </c>
      <c r="D95" s="143" t="s">
        <v>281</v>
      </c>
      <c r="E95" s="22" t="s">
        <v>270</v>
      </c>
      <c r="F95" s="27">
        <f>'memória de cálculo'!J95</f>
        <v>1</v>
      </c>
      <c r="G95" s="24"/>
      <c r="H95" s="24">
        <f t="shared" ref="H95:H97" si="88">F95*G95</f>
        <v>0</v>
      </c>
      <c r="I95" s="24">
        <f t="shared" si="80"/>
        <v>0</v>
      </c>
      <c r="J95" s="25">
        <f t="shared" ref="J95:J97" si="89">F95*I95</f>
        <v>0</v>
      </c>
    </row>
    <row r="96" spans="1:10" s="16" customFormat="1" ht="27" customHeight="1" thickBot="1" x14ac:dyDescent="0.4">
      <c r="A96" s="42" t="s">
        <v>394</v>
      </c>
      <c r="B96" s="300" t="s">
        <v>282</v>
      </c>
      <c r="C96" s="301"/>
      <c r="D96" s="301"/>
      <c r="E96" s="301"/>
      <c r="F96" s="301"/>
      <c r="G96" s="302"/>
      <c r="H96" s="134">
        <f>SUM(H97:H101)</f>
        <v>0</v>
      </c>
      <c r="I96" s="133"/>
      <c r="J96" s="134">
        <f>SUM(J97:J101)</f>
        <v>0</v>
      </c>
    </row>
    <row r="97" spans="1:10" s="16" customFormat="1" ht="26.25" x14ac:dyDescent="0.35">
      <c r="A97" s="28" t="s">
        <v>24</v>
      </c>
      <c r="B97" s="22" t="s">
        <v>676</v>
      </c>
      <c r="C97" s="26" t="s">
        <v>487</v>
      </c>
      <c r="D97" s="143" t="s">
        <v>283</v>
      </c>
      <c r="E97" s="22" t="s">
        <v>36</v>
      </c>
      <c r="F97" s="27">
        <f>'memória de cálculo'!J97</f>
        <v>44</v>
      </c>
      <c r="G97" s="24"/>
      <c r="H97" s="24">
        <f t="shared" si="88"/>
        <v>0</v>
      </c>
      <c r="I97" s="24">
        <f t="shared" si="80"/>
        <v>0</v>
      </c>
      <c r="J97" s="25">
        <f t="shared" si="89"/>
        <v>0</v>
      </c>
    </row>
    <row r="98" spans="1:10" s="16" customFormat="1" ht="26.25" x14ac:dyDescent="0.35">
      <c r="A98" s="21" t="s">
        <v>665</v>
      </c>
      <c r="B98" s="22" t="s">
        <v>672</v>
      </c>
      <c r="C98" s="26" t="s">
        <v>488</v>
      </c>
      <c r="D98" s="143" t="s">
        <v>284</v>
      </c>
      <c r="E98" s="22" t="s">
        <v>36</v>
      </c>
      <c r="F98" s="27">
        <f>'memória de cálculo'!J98</f>
        <v>184.8</v>
      </c>
      <c r="G98" s="24"/>
      <c r="H98" s="24">
        <f t="shared" ref="H98" si="90">F98*G98</f>
        <v>0</v>
      </c>
      <c r="I98" s="24">
        <f t="shared" si="80"/>
        <v>0</v>
      </c>
      <c r="J98" s="25">
        <f t="shared" ref="J98" si="91">F98*I98</f>
        <v>0</v>
      </c>
    </row>
    <row r="99" spans="1:10" s="16" customFormat="1" ht="26.25" x14ac:dyDescent="0.35">
      <c r="A99" s="28" t="s">
        <v>665</v>
      </c>
      <c r="B99" s="22" t="s">
        <v>674</v>
      </c>
      <c r="C99" s="26" t="s">
        <v>489</v>
      </c>
      <c r="D99" s="143" t="s">
        <v>285</v>
      </c>
      <c r="E99" s="22" t="s">
        <v>36</v>
      </c>
      <c r="F99" s="27">
        <f>'memória de cálculo'!J99</f>
        <v>37.9</v>
      </c>
      <c r="G99" s="24"/>
      <c r="H99" s="24">
        <f t="shared" ref="H99:H112" si="92">F99*G99</f>
        <v>0</v>
      </c>
      <c r="I99" s="24">
        <f t="shared" si="80"/>
        <v>0</v>
      </c>
      <c r="J99" s="25">
        <f t="shared" ref="J99:J112" si="93">F99*I99</f>
        <v>0</v>
      </c>
    </row>
    <row r="100" spans="1:10" s="16" customFormat="1" ht="26.25" x14ac:dyDescent="0.35">
      <c r="A100" s="28" t="s">
        <v>24</v>
      </c>
      <c r="B100" s="22" t="s">
        <v>675</v>
      </c>
      <c r="C100" s="26" t="s">
        <v>490</v>
      </c>
      <c r="D100" s="143" t="s">
        <v>286</v>
      </c>
      <c r="E100" s="22" t="s">
        <v>36</v>
      </c>
      <c r="F100" s="27">
        <f>'memória de cálculo'!J100</f>
        <v>3.9</v>
      </c>
      <c r="G100" s="24"/>
      <c r="H100" s="24">
        <f t="shared" si="92"/>
        <v>0</v>
      </c>
      <c r="I100" s="24">
        <f t="shared" si="80"/>
        <v>0</v>
      </c>
      <c r="J100" s="25">
        <f t="shared" si="93"/>
        <v>0</v>
      </c>
    </row>
    <row r="101" spans="1:10" s="16" customFormat="1" ht="27" thickBot="1" x14ac:dyDescent="0.4">
      <c r="A101" s="21" t="s">
        <v>665</v>
      </c>
      <c r="B101" s="22" t="s">
        <v>673</v>
      </c>
      <c r="C101" s="26" t="s">
        <v>491</v>
      </c>
      <c r="D101" s="143" t="s">
        <v>287</v>
      </c>
      <c r="E101" s="22" t="s">
        <v>36</v>
      </c>
      <c r="F101" s="27">
        <f>'memória de cálculo'!J101</f>
        <v>280.60000000000002</v>
      </c>
      <c r="G101" s="24"/>
      <c r="H101" s="24">
        <f t="shared" si="92"/>
        <v>0</v>
      </c>
      <c r="I101" s="24">
        <f t="shared" si="80"/>
        <v>0</v>
      </c>
      <c r="J101" s="25">
        <f t="shared" si="93"/>
        <v>0</v>
      </c>
    </row>
    <row r="102" spans="1:10" s="16" customFormat="1" ht="27" customHeight="1" thickBot="1" x14ac:dyDescent="0.4">
      <c r="A102" s="42" t="s">
        <v>395</v>
      </c>
      <c r="B102" s="300" t="s">
        <v>288</v>
      </c>
      <c r="C102" s="301"/>
      <c r="D102" s="301"/>
      <c r="E102" s="301"/>
      <c r="F102" s="301"/>
      <c r="G102" s="302"/>
      <c r="H102" s="134">
        <f>SUM(H103)</f>
        <v>0</v>
      </c>
      <c r="I102" s="133"/>
      <c r="J102" s="134">
        <f>SUM(J103)</f>
        <v>0</v>
      </c>
    </row>
    <row r="103" spans="1:10" s="16" customFormat="1" ht="27" thickBot="1" x14ac:dyDescent="0.4">
      <c r="A103" s="21" t="s">
        <v>24</v>
      </c>
      <c r="B103" s="22" t="s">
        <v>360</v>
      </c>
      <c r="C103" s="26" t="s">
        <v>492</v>
      </c>
      <c r="D103" s="143" t="s">
        <v>289</v>
      </c>
      <c r="E103" s="22" t="s">
        <v>270</v>
      </c>
      <c r="F103" s="27">
        <f>'memória de cálculo'!J103</f>
        <v>1</v>
      </c>
      <c r="G103" s="24"/>
      <c r="H103" s="24">
        <f t="shared" si="92"/>
        <v>0</v>
      </c>
      <c r="I103" s="24">
        <f t="shared" si="80"/>
        <v>0</v>
      </c>
      <c r="J103" s="25">
        <f t="shared" si="93"/>
        <v>0</v>
      </c>
    </row>
    <row r="104" spans="1:10" s="16" customFormat="1" ht="27" customHeight="1" thickBot="1" x14ac:dyDescent="0.4">
      <c r="A104" s="42" t="s">
        <v>396</v>
      </c>
      <c r="B104" s="300" t="s">
        <v>290</v>
      </c>
      <c r="C104" s="301"/>
      <c r="D104" s="301"/>
      <c r="E104" s="301"/>
      <c r="F104" s="301"/>
      <c r="G104" s="302"/>
      <c r="H104" s="134">
        <f>SUM(H105:H117)</f>
        <v>0</v>
      </c>
      <c r="I104" s="133"/>
      <c r="J104" s="134">
        <f>SUM(J105:J117)</f>
        <v>0</v>
      </c>
    </row>
    <row r="105" spans="1:10" s="16" customFormat="1" ht="26.25" x14ac:dyDescent="0.35">
      <c r="A105" s="28" t="s">
        <v>24</v>
      </c>
      <c r="B105" s="22" t="s">
        <v>366</v>
      </c>
      <c r="C105" s="26" t="s">
        <v>493</v>
      </c>
      <c r="D105" s="143" t="s">
        <v>291</v>
      </c>
      <c r="E105" s="22" t="s">
        <v>270</v>
      </c>
      <c r="F105" s="27">
        <f>'memória de cálculo'!J105</f>
        <v>9</v>
      </c>
      <c r="G105" s="24"/>
      <c r="H105" s="24">
        <f t="shared" si="92"/>
        <v>0</v>
      </c>
      <c r="I105" s="24">
        <f t="shared" si="80"/>
        <v>0</v>
      </c>
      <c r="J105" s="25">
        <f t="shared" si="93"/>
        <v>0</v>
      </c>
    </row>
    <row r="106" spans="1:10" s="16" customFormat="1" ht="26.25" x14ac:dyDescent="0.35">
      <c r="A106" s="28" t="s">
        <v>24</v>
      </c>
      <c r="B106" s="29" t="s">
        <v>342</v>
      </c>
      <c r="C106" s="26" t="s">
        <v>494</v>
      </c>
      <c r="D106" s="143" t="s">
        <v>292</v>
      </c>
      <c r="E106" s="22" t="s">
        <v>270</v>
      </c>
      <c r="F106" s="27">
        <f>'memória de cálculo'!J106</f>
        <v>1</v>
      </c>
      <c r="G106" s="24"/>
      <c r="H106" s="24">
        <f t="shared" si="92"/>
        <v>0</v>
      </c>
      <c r="I106" s="24">
        <f t="shared" si="80"/>
        <v>0</v>
      </c>
      <c r="J106" s="25">
        <f t="shared" si="93"/>
        <v>0</v>
      </c>
    </row>
    <row r="107" spans="1:10" s="16" customFormat="1" ht="26.25" x14ac:dyDescent="0.35">
      <c r="A107" s="28" t="s">
        <v>24</v>
      </c>
      <c r="B107" s="22" t="s">
        <v>361</v>
      </c>
      <c r="C107" s="26" t="s">
        <v>495</v>
      </c>
      <c r="D107" s="143" t="s">
        <v>293</v>
      </c>
      <c r="E107" s="22" t="s">
        <v>270</v>
      </c>
      <c r="F107" s="27">
        <f>'memória de cálculo'!J107</f>
        <v>1</v>
      </c>
      <c r="G107" s="24"/>
      <c r="H107" s="24">
        <f t="shared" si="92"/>
        <v>0</v>
      </c>
      <c r="I107" s="24">
        <f t="shared" si="80"/>
        <v>0</v>
      </c>
      <c r="J107" s="25">
        <f t="shared" si="93"/>
        <v>0</v>
      </c>
    </row>
    <row r="108" spans="1:10" s="16" customFormat="1" ht="26.25" x14ac:dyDescent="0.35">
      <c r="A108" s="28" t="s">
        <v>24</v>
      </c>
      <c r="B108" s="29" t="s">
        <v>342</v>
      </c>
      <c r="C108" s="26" t="s">
        <v>496</v>
      </c>
      <c r="D108" s="143" t="s">
        <v>294</v>
      </c>
      <c r="E108" s="22" t="s">
        <v>270</v>
      </c>
      <c r="F108" s="27">
        <f>'memória de cálculo'!J108</f>
        <v>4</v>
      </c>
      <c r="G108" s="24"/>
      <c r="H108" s="24">
        <f t="shared" si="92"/>
        <v>0</v>
      </c>
      <c r="I108" s="24">
        <f t="shared" si="80"/>
        <v>0</v>
      </c>
      <c r="J108" s="25">
        <f t="shared" si="93"/>
        <v>0</v>
      </c>
    </row>
    <row r="109" spans="1:10" s="16" customFormat="1" ht="26.25" x14ac:dyDescent="0.35">
      <c r="A109" s="28" t="s">
        <v>24</v>
      </c>
      <c r="B109" s="29" t="s">
        <v>342</v>
      </c>
      <c r="C109" s="26" t="s">
        <v>497</v>
      </c>
      <c r="D109" s="143" t="s">
        <v>295</v>
      </c>
      <c r="E109" s="22" t="s">
        <v>270</v>
      </c>
      <c r="F109" s="27">
        <f>'memória de cálculo'!J109</f>
        <v>7</v>
      </c>
      <c r="G109" s="24"/>
      <c r="H109" s="24">
        <f t="shared" si="92"/>
        <v>0</v>
      </c>
      <c r="I109" s="24">
        <f t="shared" si="80"/>
        <v>0</v>
      </c>
      <c r="J109" s="25">
        <f t="shared" si="93"/>
        <v>0</v>
      </c>
    </row>
    <row r="110" spans="1:10" s="16" customFormat="1" ht="26.25" x14ac:dyDescent="0.35">
      <c r="A110" s="28" t="s">
        <v>24</v>
      </c>
      <c r="B110" s="22" t="s">
        <v>362</v>
      </c>
      <c r="C110" s="26" t="s">
        <v>498</v>
      </c>
      <c r="D110" s="143" t="s">
        <v>296</v>
      </c>
      <c r="E110" s="22" t="s">
        <v>270</v>
      </c>
      <c r="F110" s="27">
        <f>'memória de cálculo'!J110</f>
        <v>2</v>
      </c>
      <c r="G110" s="24"/>
      <c r="H110" s="24">
        <f t="shared" si="92"/>
        <v>0</v>
      </c>
      <c r="I110" s="24">
        <f t="shared" si="80"/>
        <v>0</v>
      </c>
      <c r="J110" s="25">
        <f t="shared" si="93"/>
        <v>0</v>
      </c>
    </row>
    <row r="111" spans="1:10" s="16" customFormat="1" ht="26.25" x14ac:dyDescent="0.35">
      <c r="A111" s="28" t="s">
        <v>24</v>
      </c>
      <c r="B111" s="22" t="s">
        <v>362</v>
      </c>
      <c r="C111" s="26" t="s">
        <v>499</v>
      </c>
      <c r="D111" s="143" t="s">
        <v>297</v>
      </c>
      <c r="E111" s="22" t="s">
        <v>270</v>
      </c>
      <c r="F111" s="27">
        <f>'memória de cálculo'!J111</f>
        <v>1</v>
      </c>
      <c r="G111" s="24"/>
      <c r="H111" s="24">
        <f t="shared" si="92"/>
        <v>0</v>
      </c>
      <c r="I111" s="24">
        <f t="shared" si="80"/>
        <v>0</v>
      </c>
      <c r="J111" s="25">
        <f t="shared" si="93"/>
        <v>0</v>
      </c>
    </row>
    <row r="112" spans="1:10" s="16" customFormat="1" ht="26.25" x14ac:dyDescent="0.35">
      <c r="A112" s="28" t="s">
        <v>24</v>
      </c>
      <c r="B112" s="22" t="s">
        <v>365</v>
      </c>
      <c r="C112" s="26" t="s">
        <v>500</v>
      </c>
      <c r="D112" s="143" t="s">
        <v>298</v>
      </c>
      <c r="E112" s="22" t="s">
        <v>270</v>
      </c>
      <c r="F112" s="27">
        <f>'memória de cálculo'!J112</f>
        <v>3</v>
      </c>
      <c r="G112" s="24"/>
      <c r="H112" s="24">
        <f t="shared" si="92"/>
        <v>0</v>
      </c>
      <c r="I112" s="24">
        <f t="shared" si="80"/>
        <v>0</v>
      </c>
      <c r="J112" s="25">
        <f t="shared" si="93"/>
        <v>0</v>
      </c>
    </row>
    <row r="113" spans="1:10" s="16" customFormat="1" ht="26.25" x14ac:dyDescent="0.35">
      <c r="A113" s="28" t="s">
        <v>24</v>
      </c>
      <c r="B113" s="22" t="s">
        <v>364</v>
      </c>
      <c r="C113" s="26" t="s">
        <v>501</v>
      </c>
      <c r="D113" s="143" t="s">
        <v>299</v>
      </c>
      <c r="E113" s="22" t="s">
        <v>270</v>
      </c>
      <c r="F113" s="27">
        <f>'memória de cálculo'!J113</f>
        <v>2</v>
      </c>
      <c r="G113" s="24"/>
      <c r="H113" s="24">
        <f t="shared" ref="H113:H124" si="94">F113*G113</f>
        <v>0</v>
      </c>
      <c r="I113" s="24">
        <f t="shared" si="80"/>
        <v>0</v>
      </c>
      <c r="J113" s="25">
        <f t="shared" ref="J113:J124" si="95">F113*I113</f>
        <v>0</v>
      </c>
    </row>
    <row r="114" spans="1:10" s="16" customFormat="1" ht="26.25" x14ac:dyDescent="0.35">
      <c r="A114" s="28" t="s">
        <v>24</v>
      </c>
      <c r="B114" s="22" t="s">
        <v>364</v>
      </c>
      <c r="C114" s="26" t="s">
        <v>502</v>
      </c>
      <c r="D114" s="143" t="s">
        <v>300</v>
      </c>
      <c r="E114" s="22" t="s">
        <v>270</v>
      </c>
      <c r="F114" s="27">
        <f>'memória de cálculo'!J114</f>
        <v>1</v>
      </c>
      <c r="G114" s="24"/>
      <c r="H114" s="24">
        <f t="shared" si="94"/>
        <v>0</v>
      </c>
      <c r="I114" s="24">
        <f t="shared" si="80"/>
        <v>0</v>
      </c>
      <c r="J114" s="25">
        <f t="shared" si="95"/>
        <v>0</v>
      </c>
    </row>
    <row r="115" spans="1:10" s="16" customFormat="1" ht="26.25" x14ac:dyDescent="0.35">
      <c r="A115" s="28" t="s">
        <v>24</v>
      </c>
      <c r="B115" s="22" t="s">
        <v>366</v>
      </c>
      <c r="C115" s="26" t="s">
        <v>503</v>
      </c>
      <c r="D115" s="143" t="s">
        <v>301</v>
      </c>
      <c r="E115" s="22" t="s">
        <v>270</v>
      </c>
      <c r="F115" s="27">
        <f>'memória de cálculo'!J115</f>
        <v>1</v>
      </c>
      <c r="G115" s="24"/>
      <c r="H115" s="24">
        <f t="shared" si="94"/>
        <v>0</v>
      </c>
      <c r="I115" s="24">
        <f t="shared" si="80"/>
        <v>0</v>
      </c>
      <c r="J115" s="25">
        <f t="shared" si="95"/>
        <v>0</v>
      </c>
    </row>
    <row r="116" spans="1:10" s="16" customFormat="1" ht="26.25" x14ac:dyDescent="0.35">
      <c r="A116" s="28" t="s">
        <v>24</v>
      </c>
      <c r="B116" s="22" t="s">
        <v>367</v>
      </c>
      <c r="C116" s="26" t="s">
        <v>504</v>
      </c>
      <c r="D116" s="143" t="s">
        <v>302</v>
      </c>
      <c r="E116" s="22" t="s">
        <v>270</v>
      </c>
      <c r="F116" s="27">
        <f>'memória de cálculo'!J116</f>
        <v>3</v>
      </c>
      <c r="G116" s="24"/>
      <c r="H116" s="24">
        <f t="shared" si="94"/>
        <v>0</v>
      </c>
      <c r="I116" s="24">
        <f t="shared" si="80"/>
        <v>0</v>
      </c>
      <c r="J116" s="25">
        <f t="shared" si="95"/>
        <v>0</v>
      </c>
    </row>
    <row r="117" spans="1:10" s="16" customFormat="1" ht="27" thickBot="1" x14ac:dyDescent="0.4">
      <c r="A117" s="28" t="s">
        <v>24</v>
      </c>
      <c r="B117" s="22" t="s">
        <v>366</v>
      </c>
      <c r="C117" s="26" t="s">
        <v>505</v>
      </c>
      <c r="D117" s="143" t="s">
        <v>303</v>
      </c>
      <c r="E117" s="22" t="s">
        <v>270</v>
      </c>
      <c r="F117" s="27">
        <f>'memória de cálculo'!J117</f>
        <v>4</v>
      </c>
      <c r="G117" s="24"/>
      <c r="H117" s="24">
        <f t="shared" si="94"/>
        <v>0</v>
      </c>
      <c r="I117" s="24">
        <f t="shared" si="80"/>
        <v>0</v>
      </c>
      <c r="J117" s="25">
        <f t="shared" si="95"/>
        <v>0</v>
      </c>
    </row>
    <row r="118" spans="1:10" s="16" customFormat="1" ht="27" customHeight="1" thickBot="1" x14ac:dyDescent="0.4">
      <c r="A118" s="42" t="s">
        <v>397</v>
      </c>
      <c r="B118" s="300" t="s">
        <v>304</v>
      </c>
      <c r="C118" s="301"/>
      <c r="D118" s="301"/>
      <c r="E118" s="301"/>
      <c r="F118" s="301"/>
      <c r="G118" s="302"/>
      <c r="H118" s="134">
        <f>SUM(H119:H124)</f>
        <v>0</v>
      </c>
      <c r="I118" s="133"/>
      <c r="J118" s="134">
        <f>SUM(J119:J124)</f>
        <v>0</v>
      </c>
    </row>
    <row r="119" spans="1:10" s="16" customFormat="1" ht="26.25" x14ac:dyDescent="0.35">
      <c r="A119" s="21" t="s">
        <v>24</v>
      </c>
      <c r="B119" s="22" t="s">
        <v>678</v>
      </c>
      <c r="C119" s="26" t="s">
        <v>506</v>
      </c>
      <c r="D119" s="143" t="s">
        <v>305</v>
      </c>
      <c r="E119" s="22" t="s">
        <v>270</v>
      </c>
      <c r="F119" s="27">
        <f>'memória de cálculo'!J119</f>
        <v>1</v>
      </c>
      <c r="G119" s="24"/>
      <c r="H119" s="24">
        <f t="shared" si="94"/>
        <v>0</v>
      </c>
      <c r="I119" s="24">
        <f t="shared" si="80"/>
        <v>0</v>
      </c>
      <c r="J119" s="25">
        <f t="shared" si="95"/>
        <v>0</v>
      </c>
    </row>
    <row r="120" spans="1:10" s="16" customFormat="1" ht="26.25" x14ac:dyDescent="0.35">
      <c r="A120" s="21" t="s">
        <v>24</v>
      </c>
      <c r="B120" s="22" t="s">
        <v>679</v>
      </c>
      <c r="C120" s="26" t="s">
        <v>507</v>
      </c>
      <c r="D120" s="143" t="s">
        <v>306</v>
      </c>
      <c r="E120" s="22" t="s">
        <v>270</v>
      </c>
      <c r="F120" s="27">
        <f>'memória de cálculo'!J120</f>
        <v>1</v>
      </c>
      <c r="G120" s="24"/>
      <c r="H120" s="24">
        <f t="shared" si="94"/>
        <v>0</v>
      </c>
      <c r="I120" s="24">
        <f t="shared" si="80"/>
        <v>0</v>
      </c>
      <c r="J120" s="25">
        <f t="shared" si="95"/>
        <v>0</v>
      </c>
    </row>
    <row r="121" spans="1:10" s="16" customFormat="1" ht="26.25" x14ac:dyDescent="0.35">
      <c r="A121" s="21" t="s">
        <v>24</v>
      </c>
      <c r="B121" s="22" t="s">
        <v>680</v>
      </c>
      <c r="C121" s="26" t="s">
        <v>508</v>
      </c>
      <c r="D121" s="143" t="s">
        <v>307</v>
      </c>
      <c r="E121" s="22" t="s">
        <v>270</v>
      </c>
      <c r="F121" s="27">
        <f>'memória de cálculo'!J121</f>
        <v>1</v>
      </c>
      <c r="G121" s="24"/>
      <c r="H121" s="24">
        <f t="shared" si="94"/>
        <v>0</v>
      </c>
      <c r="I121" s="24">
        <f t="shared" si="80"/>
        <v>0</v>
      </c>
      <c r="J121" s="25">
        <f t="shared" si="95"/>
        <v>0</v>
      </c>
    </row>
    <row r="122" spans="1:10" s="16" customFormat="1" ht="26.25" x14ac:dyDescent="0.35">
      <c r="A122" s="21" t="s">
        <v>24</v>
      </c>
      <c r="B122" s="22" t="s">
        <v>681</v>
      </c>
      <c r="C122" s="26" t="s">
        <v>509</v>
      </c>
      <c r="D122" s="143" t="s">
        <v>308</v>
      </c>
      <c r="E122" s="22" t="s">
        <v>270</v>
      </c>
      <c r="F122" s="27">
        <f>'memória de cálculo'!J122</f>
        <v>4</v>
      </c>
      <c r="G122" s="24"/>
      <c r="H122" s="24">
        <f t="shared" si="94"/>
        <v>0</v>
      </c>
      <c r="I122" s="24">
        <f t="shared" si="80"/>
        <v>0</v>
      </c>
      <c r="J122" s="25">
        <f t="shared" si="95"/>
        <v>0</v>
      </c>
    </row>
    <row r="123" spans="1:10" s="16" customFormat="1" ht="26.25" x14ac:dyDescent="0.35">
      <c r="A123" s="21" t="s">
        <v>24</v>
      </c>
      <c r="B123" s="22" t="s">
        <v>363</v>
      </c>
      <c r="C123" s="26" t="s">
        <v>510</v>
      </c>
      <c r="D123" s="143" t="s">
        <v>309</v>
      </c>
      <c r="E123" s="22" t="s">
        <v>270</v>
      </c>
      <c r="F123" s="27">
        <f>'memória de cálculo'!J123</f>
        <v>3</v>
      </c>
      <c r="G123" s="24"/>
      <c r="H123" s="24">
        <f t="shared" si="94"/>
        <v>0</v>
      </c>
      <c r="I123" s="24">
        <f t="shared" si="80"/>
        <v>0</v>
      </c>
      <c r="J123" s="25">
        <f t="shared" si="95"/>
        <v>0</v>
      </c>
    </row>
    <row r="124" spans="1:10" s="16" customFormat="1" ht="27" thickBot="1" x14ac:dyDescent="0.4">
      <c r="A124" s="21" t="s">
        <v>24</v>
      </c>
      <c r="B124" s="22" t="s">
        <v>368</v>
      </c>
      <c r="C124" s="26" t="s">
        <v>511</v>
      </c>
      <c r="D124" s="143" t="s">
        <v>310</v>
      </c>
      <c r="E124" s="22" t="s">
        <v>270</v>
      </c>
      <c r="F124" s="27">
        <f>'memória de cálculo'!J124</f>
        <v>1</v>
      </c>
      <c r="G124" s="24"/>
      <c r="H124" s="24">
        <f t="shared" si="94"/>
        <v>0</v>
      </c>
      <c r="I124" s="24">
        <f t="shared" si="80"/>
        <v>0</v>
      </c>
      <c r="J124" s="25">
        <f t="shared" si="95"/>
        <v>0</v>
      </c>
    </row>
    <row r="125" spans="1:10" s="16" customFormat="1" ht="27" customHeight="1" thickBot="1" x14ac:dyDescent="0.4">
      <c r="A125" s="42" t="s">
        <v>398</v>
      </c>
      <c r="B125" s="300" t="s">
        <v>311</v>
      </c>
      <c r="C125" s="301"/>
      <c r="D125" s="301"/>
      <c r="E125" s="301"/>
      <c r="F125" s="301"/>
      <c r="G125" s="302"/>
      <c r="H125" s="134">
        <f>SUM(H126:H127)</f>
        <v>0</v>
      </c>
      <c r="I125" s="133"/>
      <c r="J125" s="134">
        <f>SUM(J126:J127)</f>
        <v>0</v>
      </c>
    </row>
    <row r="126" spans="1:10" s="16" customFormat="1" ht="26.25" x14ac:dyDescent="0.35">
      <c r="A126" s="21" t="s">
        <v>665</v>
      </c>
      <c r="B126" s="22" t="s">
        <v>682</v>
      </c>
      <c r="C126" s="26" t="s">
        <v>512</v>
      </c>
      <c r="D126" s="143" t="s">
        <v>316</v>
      </c>
      <c r="E126" s="22" t="s">
        <v>36</v>
      </c>
      <c r="F126" s="27">
        <f>'memória de cálculo'!J126</f>
        <v>22.4</v>
      </c>
      <c r="G126" s="24"/>
      <c r="H126" s="24">
        <f t="shared" ref="H126:H127" si="96">F126*G126</f>
        <v>0</v>
      </c>
      <c r="I126" s="24">
        <f t="shared" si="80"/>
        <v>0</v>
      </c>
      <c r="J126" s="25">
        <f t="shared" ref="J126:J127" si="97">F126*I126</f>
        <v>0</v>
      </c>
    </row>
    <row r="127" spans="1:10" s="16" customFormat="1" ht="27" thickBot="1" x14ac:dyDescent="0.4">
      <c r="A127" s="21" t="s">
        <v>665</v>
      </c>
      <c r="B127" s="22" t="s">
        <v>683</v>
      </c>
      <c r="C127" s="26" t="s">
        <v>513</v>
      </c>
      <c r="D127" s="143" t="s">
        <v>317</v>
      </c>
      <c r="E127" s="22" t="s">
        <v>36</v>
      </c>
      <c r="F127" s="27">
        <f>'memória de cálculo'!J127</f>
        <v>115.9</v>
      </c>
      <c r="G127" s="24"/>
      <c r="H127" s="24">
        <f t="shared" si="96"/>
        <v>0</v>
      </c>
      <c r="I127" s="24">
        <f t="shared" si="80"/>
        <v>0</v>
      </c>
      <c r="J127" s="25">
        <f t="shared" si="97"/>
        <v>0</v>
      </c>
    </row>
    <row r="128" spans="1:10" s="16" customFormat="1" ht="27" customHeight="1" thickBot="1" x14ac:dyDescent="0.4">
      <c r="A128" s="42" t="s">
        <v>399</v>
      </c>
      <c r="B128" s="300" t="s">
        <v>312</v>
      </c>
      <c r="C128" s="301"/>
      <c r="D128" s="301"/>
      <c r="E128" s="301"/>
      <c r="F128" s="301"/>
      <c r="G128" s="302"/>
      <c r="H128" s="134">
        <f>SUM(H129:H132)</f>
        <v>0</v>
      </c>
      <c r="I128" s="133"/>
      <c r="J128" s="134">
        <f>SUM(J129:J132)</f>
        <v>0</v>
      </c>
    </row>
    <row r="129" spans="1:10" s="16" customFormat="1" ht="26.25" x14ac:dyDescent="0.35">
      <c r="A129" s="21" t="s">
        <v>665</v>
      </c>
      <c r="B129" s="22" t="s">
        <v>684</v>
      </c>
      <c r="C129" s="26" t="s">
        <v>514</v>
      </c>
      <c r="D129" s="143" t="s">
        <v>318</v>
      </c>
      <c r="E129" s="22" t="s">
        <v>36</v>
      </c>
      <c r="F129" s="27">
        <f>'memória de cálculo'!J129</f>
        <v>1</v>
      </c>
      <c r="G129" s="24"/>
      <c r="H129" s="24">
        <f t="shared" ref="H129:H132" si="98">F129*G129</f>
        <v>0</v>
      </c>
      <c r="I129" s="24">
        <f t="shared" si="80"/>
        <v>0</v>
      </c>
      <c r="J129" s="25">
        <f t="shared" ref="J129:J132" si="99">F129*I129</f>
        <v>0</v>
      </c>
    </row>
    <row r="130" spans="1:10" s="16" customFormat="1" ht="26.25" x14ac:dyDescent="0.35">
      <c r="A130" s="21" t="s">
        <v>665</v>
      </c>
      <c r="B130" s="22" t="s">
        <v>685</v>
      </c>
      <c r="C130" s="26" t="s">
        <v>515</v>
      </c>
      <c r="D130" s="143" t="s">
        <v>319</v>
      </c>
      <c r="E130" s="22" t="s">
        <v>36</v>
      </c>
      <c r="F130" s="27">
        <f>'memória de cálculo'!J130</f>
        <v>1</v>
      </c>
      <c r="G130" s="24"/>
      <c r="H130" s="24">
        <f t="shared" si="98"/>
        <v>0</v>
      </c>
      <c r="I130" s="24">
        <f t="shared" si="80"/>
        <v>0</v>
      </c>
      <c r="J130" s="25">
        <f t="shared" si="99"/>
        <v>0</v>
      </c>
    </row>
    <row r="131" spans="1:10" s="16" customFormat="1" ht="26.25" x14ac:dyDescent="0.35">
      <c r="A131" s="21" t="s">
        <v>665</v>
      </c>
      <c r="B131" s="22" t="s">
        <v>686</v>
      </c>
      <c r="C131" s="26" t="s">
        <v>516</v>
      </c>
      <c r="D131" s="143" t="s">
        <v>320</v>
      </c>
      <c r="E131" s="22" t="s">
        <v>36</v>
      </c>
      <c r="F131" s="27">
        <f>'memória de cálculo'!J131</f>
        <v>2</v>
      </c>
      <c r="G131" s="24"/>
      <c r="H131" s="24">
        <f t="shared" si="98"/>
        <v>0</v>
      </c>
      <c r="I131" s="24">
        <f t="shared" si="80"/>
        <v>0</v>
      </c>
      <c r="J131" s="25">
        <f t="shared" si="99"/>
        <v>0</v>
      </c>
    </row>
    <row r="132" spans="1:10" s="16" customFormat="1" ht="27" thickBot="1" x14ac:dyDescent="0.4">
      <c r="A132" s="21" t="s">
        <v>665</v>
      </c>
      <c r="B132" s="22" t="s">
        <v>687</v>
      </c>
      <c r="C132" s="26" t="s">
        <v>517</v>
      </c>
      <c r="D132" s="143" t="s">
        <v>321</v>
      </c>
      <c r="E132" s="22" t="s">
        <v>36</v>
      </c>
      <c r="F132" s="27">
        <f>'memória de cálculo'!J132</f>
        <v>1</v>
      </c>
      <c r="G132" s="24"/>
      <c r="H132" s="24">
        <f t="shared" si="98"/>
        <v>0</v>
      </c>
      <c r="I132" s="24">
        <f t="shared" si="80"/>
        <v>0</v>
      </c>
      <c r="J132" s="25">
        <f t="shared" si="99"/>
        <v>0</v>
      </c>
    </row>
    <row r="133" spans="1:10" s="16" customFormat="1" ht="27" customHeight="1" thickBot="1" x14ac:dyDescent="0.4">
      <c r="A133" s="42" t="s">
        <v>400</v>
      </c>
      <c r="B133" s="300" t="s">
        <v>313</v>
      </c>
      <c r="C133" s="301"/>
      <c r="D133" s="301"/>
      <c r="E133" s="301"/>
      <c r="F133" s="301"/>
      <c r="G133" s="302"/>
      <c r="H133" s="134">
        <f>SUM(H134:H139)</f>
        <v>0</v>
      </c>
      <c r="I133" s="133"/>
      <c r="J133" s="134">
        <f>SUM(J134:J139)</f>
        <v>0</v>
      </c>
    </row>
    <row r="134" spans="1:10" s="16" customFormat="1" ht="51" x14ac:dyDescent="0.35">
      <c r="A134" s="21" t="s">
        <v>101</v>
      </c>
      <c r="B134" s="22">
        <v>38889</v>
      </c>
      <c r="C134" s="26" t="s">
        <v>518</v>
      </c>
      <c r="D134" s="143" t="s">
        <v>322</v>
      </c>
      <c r="E134" s="22" t="s">
        <v>270</v>
      </c>
      <c r="F134" s="27">
        <f>'memória de cálculo'!J134</f>
        <v>7</v>
      </c>
      <c r="G134" s="24"/>
      <c r="H134" s="24">
        <f t="shared" ref="H134:H137" si="100">F134*G134</f>
        <v>0</v>
      </c>
      <c r="I134" s="24">
        <f t="shared" si="80"/>
        <v>0</v>
      </c>
      <c r="J134" s="25">
        <f t="shared" ref="J134:J137" si="101">F134*I134</f>
        <v>0</v>
      </c>
    </row>
    <row r="135" spans="1:10" s="16" customFormat="1" ht="51" x14ac:dyDescent="0.35">
      <c r="A135" s="21" t="s">
        <v>101</v>
      </c>
      <c r="B135" s="22">
        <v>39385</v>
      </c>
      <c r="C135" s="26" t="s">
        <v>519</v>
      </c>
      <c r="D135" s="143" t="s">
        <v>323</v>
      </c>
      <c r="E135" s="22" t="s">
        <v>270</v>
      </c>
      <c r="F135" s="27">
        <f>'memória de cálculo'!J135</f>
        <v>7</v>
      </c>
      <c r="G135" s="24"/>
      <c r="H135" s="24">
        <f t="shared" si="100"/>
        <v>0</v>
      </c>
      <c r="I135" s="24">
        <f t="shared" si="80"/>
        <v>0</v>
      </c>
      <c r="J135" s="25">
        <f t="shared" si="101"/>
        <v>0</v>
      </c>
    </row>
    <row r="136" spans="1:10" s="16" customFormat="1" ht="26.25" x14ac:dyDescent="0.35">
      <c r="A136" s="21" t="s">
        <v>24</v>
      </c>
      <c r="B136" s="22" t="s">
        <v>369</v>
      </c>
      <c r="C136" s="26" t="s">
        <v>520</v>
      </c>
      <c r="D136" s="143" t="s">
        <v>324</v>
      </c>
      <c r="E136" s="22" t="s">
        <v>270</v>
      </c>
      <c r="F136" s="27">
        <f>'memória de cálculo'!J136</f>
        <v>7</v>
      </c>
      <c r="G136" s="24"/>
      <c r="H136" s="24">
        <f t="shared" si="100"/>
        <v>0</v>
      </c>
      <c r="I136" s="24">
        <f t="shared" si="80"/>
        <v>0</v>
      </c>
      <c r="J136" s="25">
        <f t="shared" si="101"/>
        <v>0</v>
      </c>
    </row>
    <row r="137" spans="1:10" s="16" customFormat="1" ht="51" x14ac:dyDescent="0.35">
      <c r="A137" s="21" t="s">
        <v>101</v>
      </c>
      <c r="B137" s="22">
        <v>12295</v>
      </c>
      <c r="C137" s="26" t="s">
        <v>521</v>
      </c>
      <c r="D137" s="143" t="s">
        <v>325</v>
      </c>
      <c r="E137" s="22" t="s">
        <v>270</v>
      </c>
      <c r="F137" s="27">
        <f>'memória de cálculo'!J137</f>
        <v>7</v>
      </c>
      <c r="G137" s="24"/>
      <c r="H137" s="24">
        <f t="shared" si="100"/>
        <v>0</v>
      </c>
      <c r="I137" s="24">
        <f t="shared" si="80"/>
        <v>0</v>
      </c>
      <c r="J137" s="25">
        <f t="shared" si="101"/>
        <v>0</v>
      </c>
    </row>
    <row r="138" spans="1:10" s="16" customFormat="1" ht="51" x14ac:dyDescent="0.35">
      <c r="A138" s="21" t="s">
        <v>101</v>
      </c>
      <c r="B138" s="22">
        <v>14543</v>
      </c>
      <c r="C138" s="26" t="s">
        <v>522</v>
      </c>
      <c r="D138" s="143" t="s">
        <v>326</v>
      </c>
      <c r="E138" s="22" t="s">
        <v>270</v>
      </c>
      <c r="F138" s="27">
        <f>'memória de cálculo'!J138</f>
        <v>7</v>
      </c>
      <c r="G138" s="24"/>
      <c r="H138" s="24">
        <f t="shared" ref="H138:H139" si="102">F138*G138</f>
        <v>0</v>
      </c>
      <c r="I138" s="24">
        <f t="shared" si="80"/>
        <v>0</v>
      </c>
      <c r="J138" s="25">
        <f t="shared" ref="J138:J139" si="103">F138*I138</f>
        <v>0</v>
      </c>
    </row>
    <row r="139" spans="1:10" s="16" customFormat="1" ht="51.75" thickBot="1" x14ac:dyDescent="0.4">
      <c r="A139" s="21" t="s">
        <v>101</v>
      </c>
      <c r="B139" s="22">
        <v>12266</v>
      </c>
      <c r="C139" s="26" t="s">
        <v>523</v>
      </c>
      <c r="D139" s="143" t="s">
        <v>327</v>
      </c>
      <c r="E139" s="22" t="s">
        <v>270</v>
      </c>
      <c r="F139" s="27">
        <f>'memória de cálculo'!J139</f>
        <v>7</v>
      </c>
      <c r="G139" s="24"/>
      <c r="H139" s="24">
        <f t="shared" si="102"/>
        <v>0</v>
      </c>
      <c r="I139" s="24">
        <f t="shared" si="80"/>
        <v>0</v>
      </c>
      <c r="J139" s="25">
        <f t="shared" si="103"/>
        <v>0</v>
      </c>
    </row>
    <row r="140" spans="1:10" s="16" customFormat="1" ht="27" customHeight="1" thickBot="1" x14ac:dyDescent="0.4">
      <c r="A140" s="42" t="s">
        <v>401</v>
      </c>
      <c r="B140" s="300" t="s">
        <v>314</v>
      </c>
      <c r="C140" s="301"/>
      <c r="D140" s="301"/>
      <c r="E140" s="301"/>
      <c r="F140" s="301"/>
      <c r="G140" s="302"/>
      <c r="H140" s="134">
        <f>SUM(H141)</f>
        <v>0</v>
      </c>
      <c r="I140" s="133"/>
      <c r="J140" s="134">
        <f>SUM(J141)</f>
        <v>0</v>
      </c>
    </row>
    <row r="141" spans="1:10" s="16" customFormat="1" ht="27" thickBot="1" x14ac:dyDescent="0.4">
      <c r="A141" s="21"/>
      <c r="B141" s="22">
        <v>38780</v>
      </c>
      <c r="C141" s="26" t="s">
        <v>524</v>
      </c>
      <c r="D141" s="143" t="s">
        <v>328</v>
      </c>
      <c r="E141" s="22" t="s">
        <v>270</v>
      </c>
      <c r="F141" s="27">
        <f>'memória de cálculo'!J141</f>
        <v>14</v>
      </c>
      <c r="G141" s="24"/>
      <c r="H141" s="24">
        <f t="shared" ref="H141" si="104">F141*G141</f>
        <v>0</v>
      </c>
      <c r="I141" s="24">
        <f t="shared" si="80"/>
        <v>0</v>
      </c>
      <c r="J141" s="25">
        <f t="shared" ref="J141" si="105">F141*I141</f>
        <v>0</v>
      </c>
    </row>
    <row r="142" spans="1:10" s="16" customFormat="1" ht="27" customHeight="1" thickBot="1" x14ac:dyDescent="0.4">
      <c r="A142" s="42" t="s">
        <v>402</v>
      </c>
      <c r="B142" s="300" t="s">
        <v>315</v>
      </c>
      <c r="C142" s="301"/>
      <c r="D142" s="301"/>
      <c r="E142" s="301"/>
      <c r="F142" s="301"/>
      <c r="G142" s="302"/>
      <c r="H142" s="134">
        <f>SUM(H143:H151)</f>
        <v>0</v>
      </c>
      <c r="I142" s="133"/>
      <c r="J142" s="134">
        <f>SUM(J143:J151)</f>
        <v>0</v>
      </c>
    </row>
    <row r="143" spans="1:10" s="16" customFormat="1" ht="51" x14ac:dyDescent="0.35">
      <c r="A143" s="21" t="s">
        <v>101</v>
      </c>
      <c r="B143" s="22">
        <v>41954</v>
      </c>
      <c r="C143" s="26" t="s">
        <v>525</v>
      </c>
      <c r="D143" s="143" t="s">
        <v>329</v>
      </c>
      <c r="E143" s="22" t="s">
        <v>270</v>
      </c>
      <c r="F143" s="27">
        <f>'memória de cálculo'!J143</f>
        <v>1</v>
      </c>
      <c r="G143" s="24"/>
      <c r="H143" s="24">
        <f t="shared" ref="H143:H148" si="106">F143*G143</f>
        <v>0</v>
      </c>
      <c r="I143" s="24">
        <f t="shared" si="80"/>
        <v>0</v>
      </c>
      <c r="J143" s="25">
        <f t="shared" ref="J143:J148" si="107">F143*I143</f>
        <v>0</v>
      </c>
    </row>
    <row r="144" spans="1:10" s="16" customFormat="1" ht="26.25" x14ac:dyDescent="0.35">
      <c r="A144" s="28" t="s">
        <v>24</v>
      </c>
      <c r="B144" s="29" t="s">
        <v>372</v>
      </c>
      <c r="C144" s="26" t="s">
        <v>526</v>
      </c>
      <c r="D144" s="143" t="s">
        <v>330</v>
      </c>
      <c r="E144" s="22" t="s">
        <v>270</v>
      </c>
      <c r="F144" s="27">
        <f>'memória de cálculo'!J144</f>
        <v>1</v>
      </c>
      <c r="G144" s="24"/>
      <c r="H144" s="24">
        <f t="shared" si="106"/>
        <v>0</v>
      </c>
      <c r="I144" s="24">
        <f t="shared" si="80"/>
        <v>0</v>
      </c>
      <c r="J144" s="25">
        <f t="shared" si="107"/>
        <v>0</v>
      </c>
    </row>
    <row r="145" spans="1:10" s="16" customFormat="1" ht="51" x14ac:dyDescent="0.35">
      <c r="A145" s="21" t="s">
        <v>101</v>
      </c>
      <c r="B145" s="22">
        <v>12327</v>
      </c>
      <c r="C145" s="26" t="s">
        <v>527</v>
      </c>
      <c r="D145" s="143" t="s">
        <v>331</v>
      </c>
      <c r="E145" s="22" t="s">
        <v>270</v>
      </c>
      <c r="F145" s="27">
        <f>'memória de cálculo'!J145</f>
        <v>5</v>
      </c>
      <c r="G145" s="24"/>
      <c r="H145" s="24">
        <f t="shared" si="106"/>
        <v>0</v>
      </c>
      <c r="I145" s="24">
        <f t="shared" si="80"/>
        <v>0</v>
      </c>
      <c r="J145" s="25">
        <f t="shared" si="107"/>
        <v>0</v>
      </c>
    </row>
    <row r="146" spans="1:10" s="16" customFormat="1" ht="26.25" x14ac:dyDescent="0.35">
      <c r="A146" s="28" t="s">
        <v>24</v>
      </c>
      <c r="B146" s="36" t="s">
        <v>371</v>
      </c>
      <c r="C146" s="26" t="s">
        <v>528</v>
      </c>
      <c r="D146" s="143" t="s">
        <v>332</v>
      </c>
      <c r="E146" s="22" t="s">
        <v>270</v>
      </c>
      <c r="F146" s="27">
        <f>'memória de cálculo'!J146</f>
        <v>1</v>
      </c>
      <c r="G146" s="24"/>
      <c r="H146" s="24">
        <f t="shared" si="106"/>
        <v>0</v>
      </c>
      <c r="I146" s="24">
        <f t="shared" si="80"/>
        <v>0</v>
      </c>
      <c r="J146" s="25">
        <f t="shared" si="107"/>
        <v>0</v>
      </c>
    </row>
    <row r="147" spans="1:10" s="16" customFormat="1" ht="26.25" x14ac:dyDescent="0.35">
      <c r="A147" s="28" t="s">
        <v>24</v>
      </c>
      <c r="B147" s="29" t="s">
        <v>370</v>
      </c>
      <c r="C147" s="26" t="s">
        <v>529</v>
      </c>
      <c r="D147" s="143" t="s">
        <v>333</v>
      </c>
      <c r="E147" s="22" t="s">
        <v>270</v>
      </c>
      <c r="F147" s="27">
        <f>'memória de cálculo'!J147</f>
        <v>1</v>
      </c>
      <c r="G147" s="24"/>
      <c r="H147" s="24">
        <f t="shared" si="106"/>
        <v>0</v>
      </c>
      <c r="I147" s="24">
        <f t="shared" si="80"/>
        <v>0</v>
      </c>
      <c r="J147" s="25">
        <f t="shared" si="107"/>
        <v>0</v>
      </c>
    </row>
    <row r="148" spans="1:10" s="16" customFormat="1" ht="51" x14ac:dyDescent="0.35">
      <c r="A148" s="21" t="s">
        <v>101</v>
      </c>
      <c r="B148" s="22">
        <v>4049</v>
      </c>
      <c r="C148" s="26" t="s">
        <v>530</v>
      </c>
      <c r="D148" s="143" t="s">
        <v>334</v>
      </c>
      <c r="E148" s="22" t="s">
        <v>270</v>
      </c>
      <c r="F148" s="27">
        <f>'memória de cálculo'!J148</f>
        <v>1</v>
      </c>
      <c r="G148" s="24"/>
      <c r="H148" s="24">
        <f t="shared" si="106"/>
        <v>0</v>
      </c>
      <c r="I148" s="24">
        <f t="shared" si="80"/>
        <v>0</v>
      </c>
      <c r="J148" s="25">
        <f t="shared" si="107"/>
        <v>0</v>
      </c>
    </row>
    <row r="149" spans="1:10" s="16" customFormat="1" ht="51" x14ac:dyDescent="0.35">
      <c r="A149" s="21" t="s">
        <v>101</v>
      </c>
      <c r="B149" s="22">
        <v>432</v>
      </c>
      <c r="C149" s="26" t="s">
        <v>531</v>
      </c>
      <c r="D149" s="143" t="s">
        <v>335</v>
      </c>
      <c r="E149" s="22" t="s">
        <v>270</v>
      </c>
      <c r="F149" s="27">
        <f>'memória de cálculo'!J149</f>
        <v>2</v>
      </c>
      <c r="G149" s="24"/>
      <c r="H149" s="24">
        <f t="shared" ref="H149:H155" si="108">F149*G149</f>
        <v>0</v>
      </c>
      <c r="I149" s="24">
        <f t="shared" si="80"/>
        <v>0</v>
      </c>
      <c r="J149" s="25">
        <f t="shared" ref="J149:J155" si="109">F149*I149</f>
        <v>0</v>
      </c>
    </row>
    <row r="150" spans="1:10" s="16" customFormat="1" ht="51" x14ac:dyDescent="0.35">
      <c r="A150" s="21" t="s">
        <v>101</v>
      </c>
      <c r="B150" s="22">
        <v>431</v>
      </c>
      <c r="C150" s="26" t="s">
        <v>532</v>
      </c>
      <c r="D150" s="143" t="s">
        <v>336</v>
      </c>
      <c r="E150" s="22" t="s">
        <v>270</v>
      </c>
      <c r="F150" s="27">
        <f>'memória de cálculo'!J150</f>
        <v>1</v>
      </c>
      <c r="G150" s="24"/>
      <c r="H150" s="24">
        <f t="shared" si="108"/>
        <v>0</v>
      </c>
      <c r="I150" s="24">
        <f t="shared" si="80"/>
        <v>0</v>
      </c>
      <c r="J150" s="25">
        <f t="shared" si="109"/>
        <v>0</v>
      </c>
    </row>
    <row r="151" spans="1:10" s="16" customFormat="1" ht="51.75" thickBot="1" x14ac:dyDescent="0.4">
      <c r="A151" s="21" t="s">
        <v>101</v>
      </c>
      <c r="B151" s="22">
        <v>5059</v>
      </c>
      <c r="C151" s="26" t="s">
        <v>533</v>
      </c>
      <c r="D151" s="143" t="s">
        <v>337</v>
      </c>
      <c r="E151" s="22" t="s">
        <v>270</v>
      </c>
      <c r="F151" s="27">
        <f>'memória de cálculo'!J151</f>
        <v>1</v>
      </c>
      <c r="G151" s="24"/>
      <c r="H151" s="24">
        <f t="shared" si="108"/>
        <v>0</v>
      </c>
      <c r="I151" s="24">
        <f t="shared" si="80"/>
        <v>0</v>
      </c>
      <c r="J151" s="25">
        <f t="shared" si="109"/>
        <v>0</v>
      </c>
    </row>
    <row r="152" spans="1:10" s="16" customFormat="1" ht="27" customHeight="1" thickBot="1" x14ac:dyDescent="0.4">
      <c r="A152" s="42" t="s">
        <v>403</v>
      </c>
      <c r="B152" s="300" t="s">
        <v>338</v>
      </c>
      <c r="C152" s="301"/>
      <c r="D152" s="301"/>
      <c r="E152" s="301"/>
      <c r="F152" s="301"/>
      <c r="G152" s="302"/>
      <c r="H152" s="134">
        <f>SUM(H153)</f>
        <v>0</v>
      </c>
      <c r="I152" s="133"/>
      <c r="J152" s="134">
        <f>SUM(J153)</f>
        <v>0</v>
      </c>
    </row>
    <row r="153" spans="1:10" s="16" customFormat="1" ht="27" thickBot="1" x14ac:dyDescent="0.4">
      <c r="A153" s="28" t="s">
        <v>24</v>
      </c>
      <c r="B153" s="32" t="s">
        <v>373</v>
      </c>
      <c r="C153" s="26" t="s">
        <v>534</v>
      </c>
      <c r="D153" s="143" t="s">
        <v>339</v>
      </c>
      <c r="E153" s="22" t="s">
        <v>270</v>
      </c>
      <c r="F153" s="27">
        <f>'memória de cálculo'!J153</f>
        <v>1</v>
      </c>
      <c r="G153" s="24"/>
      <c r="H153" s="24">
        <f t="shared" si="108"/>
        <v>0</v>
      </c>
      <c r="I153" s="24">
        <f t="shared" si="80"/>
        <v>0</v>
      </c>
      <c r="J153" s="25">
        <f t="shared" si="109"/>
        <v>0</v>
      </c>
    </row>
    <row r="154" spans="1:10" s="16" customFormat="1" ht="27" customHeight="1" thickBot="1" x14ac:dyDescent="0.4">
      <c r="A154" s="42" t="s">
        <v>404</v>
      </c>
      <c r="B154" s="300" t="s">
        <v>340</v>
      </c>
      <c r="C154" s="301"/>
      <c r="D154" s="301"/>
      <c r="E154" s="301"/>
      <c r="F154" s="301"/>
      <c r="G154" s="302"/>
      <c r="H154" s="134">
        <f>SUM(H155)</f>
        <v>0</v>
      </c>
      <c r="I154" s="133"/>
      <c r="J154" s="134">
        <f>SUM(J155)</f>
        <v>0</v>
      </c>
    </row>
    <row r="155" spans="1:10" s="16" customFormat="1" ht="27" thickBot="1" x14ac:dyDescent="0.4">
      <c r="A155" s="28" t="s">
        <v>24</v>
      </c>
      <c r="B155" s="32" t="s">
        <v>374</v>
      </c>
      <c r="C155" s="26" t="s">
        <v>535</v>
      </c>
      <c r="D155" s="143" t="s">
        <v>341</v>
      </c>
      <c r="E155" s="22" t="s">
        <v>270</v>
      </c>
      <c r="F155" s="27">
        <f>'memória de cálculo'!J155</f>
        <v>1</v>
      </c>
      <c r="G155" s="24"/>
      <c r="H155" s="24">
        <f t="shared" si="108"/>
        <v>0</v>
      </c>
      <c r="I155" s="24">
        <f t="shared" si="80"/>
        <v>0</v>
      </c>
      <c r="J155" s="25">
        <f t="shared" si="109"/>
        <v>0</v>
      </c>
    </row>
    <row r="156" spans="1:10" s="16" customFormat="1" ht="27" customHeight="1" thickBot="1" x14ac:dyDescent="0.4">
      <c r="A156" s="40" t="s">
        <v>405</v>
      </c>
      <c r="B156" s="303" t="s">
        <v>83</v>
      </c>
      <c r="C156" s="304"/>
      <c r="D156" s="304"/>
      <c r="E156" s="304"/>
      <c r="F156" s="304"/>
      <c r="G156" s="305"/>
      <c r="H156" s="131">
        <f>H157+H161+H163+H169+H171+H178+H180+H184+H191+H206+H209+H214+H220+H225+H229+H232+H244+H249</f>
        <v>0</v>
      </c>
      <c r="I156" s="118"/>
      <c r="J156" s="131">
        <f>J157+J161+J163+J169+J171+J178+J180+J184+J191+J206+J209+J214+J220+J225+J229+J232+J244+J249</f>
        <v>0</v>
      </c>
    </row>
    <row r="157" spans="1:10" s="16" customFormat="1" ht="27" customHeight="1" thickBot="1" x14ac:dyDescent="0.4">
      <c r="A157" s="42" t="s">
        <v>406</v>
      </c>
      <c r="B157" s="300" t="s">
        <v>187</v>
      </c>
      <c r="C157" s="301"/>
      <c r="D157" s="301"/>
      <c r="E157" s="301"/>
      <c r="F157" s="301"/>
      <c r="G157" s="302"/>
      <c r="H157" s="134">
        <f>SUM(H158:H160)</f>
        <v>0</v>
      </c>
      <c r="I157" s="133"/>
      <c r="J157" s="44">
        <f>SUM(J158:J160)</f>
        <v>0</v>
      </c>
    </row>
    <row r="158" spans="1:10" s="16" customFormat="1" ht="26.25" x14ac:dyDescent="0.35">
      <c r="A158" s="28" t="s">
        <v>24</v>
      </c>
      <c r="B158" s="22" t="s">
        <v>344</v>
      </c>
      <c r="C158" s="26" t="s">
        <v>536</v>
      </c>
      <c r="D158" s="143" t="s">
        <v>188</v>
      </c>
      <c r="E158" s="22" t="s">
        <v>270</v>
      </c>
      <c r="F158" s="27">
        <f>'memória de cálculo'!J158</f>
        <v>1</v>
      </c>
      <c r="G158" s="24"/>
      <c r="H158" s="24">
        <f t="shared" ref="H158:H160" si="110">F158*G158</f>
        <v>0</v>
      </c>
      <c r="I158" s="24">
        <f t="shared" ref="I158:I251" si="111">($G158*$J$3+$G158)</f>
        <v>0</v>
      </c>
      <c r="J158" s="25">
        <f t="shared" ref="J158:J160" si="112">F158*I158</f>
        <v>0</v>
      </c>
    </row>
    <row r="159" spans="1:10" s="16" customFormat="1" ht="26.25" x14ac:dyDescent="0.35">
      <c r="A159" s="28" t="s">
        <v>24</v>
      </c>
      <c r="B159" s="22" t="s">
        <v>350</v>
      </c>
      <c r="C159" s="26" t="s">
        <v>537</v>
      </c>
      <c r="D159" s="143" t="s">
        <v>189</v>
      </c>
      <c r="E159" s="22" t="s">
        <v>270</v>
      </c>
      <c r="F159" s="27">
        <f>'memória de cálculo'!J159</f>
        <v>1</v>
      </c>
      <c r="G159" s="24"/>
      <c r="H159" s="24">
        <f t="shared" si="110"/>
        <v>0</v>
      </c>
      <c r="I159" s="24">
        <f t="shared" si="111"/>
        <v>0</v>
      </c>
      <c r="J159" s="25">
        <f t="shared" si="112"/>
        <v>0</v>
      </c>
    </row>
    <row r="160" spans="1:10" s="16" customFormat="1" ht="27" thickBot="1" x14ac:dyDescent="0.4">
      <c r="A160" s="28" t="s">
        <v>24</v>
      </c>
      <c r="B160" s="22" t="s">
        <v>351</v>
      </c>
      <c r="C160" s="26" t="s">
        <v>538</v>
      </c>
      <c r="D160" s="143" t="s">
        <v>190</v>
      </c>
      <c r="E160" s="22" t="s">
        <v>270</v>
      </c>
      <c r="F160" s="27">
        <f>'memória de cálculo'!J160</f>
        <v>1</v>
      </c>
      <c r="G160" s="24"/>
      <c r="H160" s="24">
        <f t="shared" si="110"/>
        <v>0</v>
      </c>
      <c r="I160" s="24">
        <f t="shared" si="111"/>
        <v>0</v>
      </c>
      <c r="J160" s="25">
        <f t="shared" si="112"/>
        <v>0</v>
      </c>
    </row>
    <row r="161" spans="1:10" s="16" customFormat="1" ht="27" customHeight="1" thickBot="1" x14ac:dyDescent="0.4">
      <c r="A161" s="42" t="s">
        <v>407</v>
      </c>
      <c r="B161" s="300" t="s">
        <v>191</v>
      </c>
      <c r="C161" s="301"/>
      <c r="D161" s="301"/>
      <c r="E161" s="301"/>
      <c r="F161" s="301"/>
      <c r="G161" s="302"/>
      <c r="H161" s="132">
        <f>SUM(H162:H162)</f>
        <v>0</v>
      </c>
      <c r="I161" s="43"/>
      <c r="J161" s="44">
        <f>SUM(J162:J162)</f>
        <v>0</v>
      </c>
    </row>
    <row r="162" spans="1:10" s="16" customFormat="1" ht="51.75" thickBot="1" x14ac:dyDescent="0.4">
      <c r="A162" s="21" t="s">
        <v>101</v>
      </c>
      <c r="B162" s="22">
        <v>11683</v>
      </c>
      <c r="C162" s="26" t="s">
        <v>539</v>
      </c>
      <c r="D162" s="143" t="s">
        <v>192</v>
      </c>
      <c r="E162" s="22" t="s">
        <v>270</v>
      </c>
      <c r="F162" s="27">
        <f>'memória de cálculo'!J162</f>
        <v>1</v>
      </c>
      <c r="G162" s="24"/>
      <c r="H162" s="24">
        <f t="shared" ref="H162" si="113">F162*G162</f>
        <v>0</v>
      </c>
      <c r="I162" s="24">
        <f t="shared" si="111"/>
        <v>0</v>
      </c>
      <c r="J162" s="25">
        <f t="shared" ref="J162" si="114">F162*I162</f>
        <v>0</v>
      </c>
    </row>
    <row r="163" spans="1:10" s="16" customFormat="1" ht="27" customHeight="1" thickBot="1" x14ac:dyDescent="0.4">
      <c r="A163" s="42" t="s">
        <v>408</v>
      </c>
      <c r="B163" s="300" t="s">
        <v>193</v>
      </c>
      <c r="C163" s="301"/>
      <c r="D163" s="301"/>
      <c r="E163" s="301"/>
      <c r="F163" s="301"/>
      <c r="G163" s="302"/>
      <c r="H163" s="132">
        <f>SUM(H164:H168)</f>
        <v>0</v>
      </c>
      <c r="I163" s="43"/>
      <c r="J163" s="44">
        <f>SUM(J164:J168)</f>
        <v>0</v>
      </c>
    </row>
    <row r="164" spans="1:10" s="16" customFormat="1" ht="51" x14ac:dyDescent="0.35">
      <c r="A164" s="28" t="s">
        <v>101</v>
      </c>
      <c r="B164" s="22">
        <v>37419</v>
      </c>
      <c r="C164" s="26" t="s">
        <v>540</v>
      </c>
      <c r="D164" s="143" t="s">
        <v>194</v>
      </c>
      <c r="E164" s="22" t="s">
        <v>270</v>
      </c>
      <c r="F164" s="27">
        <f>'memória de cálculo'!J164</f>
        <v>1</v>
      </c>
      <c r="G164" s="24"/>
      <c r="H164" s="24">
        <f t="shared" ref="H164:H166" si="115">F164*G164</f>
        <v>0</v>
      </c>
      <c r="I164" s="24">
        <f t="shared" si="111"/>
        <v>0</v>
      </c>
      <c r="J164" s="25">
        <f t="shared" ref="J164:J166" si="116">F164*I164</f>
        <v>0</v>
      </c>
    </row>
    <row r="165" spans="1:10" s="16" customFormat="1" ht="51" x14ac:dyDescent="0.35">
      <c r="A165" s="28" t="s">
        <v>101</v>
      </c>
      <c r="B165" s="22">
        <v>38922</v>
      </c>
      <c r="C165" s="26" t="s">
        <v>541</v>
      </c>
      <c r="D165" s="143" t="s">
        <v>195</v>
      </c>
      <c r="E165" s="22" t="s">
        <v>270</v>
      </c>
      <c r="F165" s="27">
        <f>'memória de cálculo'!J165</f>
        <v>5</v>
      </c>
      <c r="G165" s="24"/>
      <c r="H165" s="24">
        <f t="shared" si="115"/>
        <v>0</v>
      </c>
      <c r="I165" s="24">
        <f t="shared" si="111"/>
        <v>0</v>
      </c>
      <c r="J165" s="25">
        <f t="shared" si="116"/>
        <v>0</v>
      </c>
    </row>
    <row r="166" spans="1:10" s="16" customFormat="1" ht="51" x14ac:dyDescent="0.35">
      <c r="A166" s="28" t="s">
        <v>101</v>
      </c>
      <c r="B166" s="22">
        <v>3906</v>
      </c>
      <c r="C166" s="26" t="s">
        <v>542</v>
      </c>
      <c r="D166" s="143" t="s">
        <v>196</v>
      </c>
      <c r="E166" s="22" t="s">
        <v>270</v>
      </c>
      <c r="F166" s="27">
        <f>'memória de cálculo'!J166</f>
        <v>1</v>
      </c>
      <c r="G166" s="24"/>
      <c r="H166" s="24">
        <f t="shared" si="115"/>
        <v>0</v>
      </c>
      <c r="I166" s="24">
        <f t="shared" si="111"/>
        <v>0</v>
      </c>
      <c r="J166" s="25">
        <f t="shared" si="116"/>
        <v>0</v>
      </c>
    </row>
    <row r="167" spans="1:10" s="16" customFormat="1" ht="51" x14ac:dyDescent="0.35">
      <c r="A167" s="28" t="s">
        <v>101</v>
      </c>
      <c r="B167" s="22">
        <v>9859</v>
      </c>
      <c r="C167" s="26" t="s">
        <v>543</v>
      </c>
      <c r="D167" s="143" t="s">
        <v>197</v>
      </c>
      <c r="E167" s="22" t="s">
        <v>270</v>
      </c>
      <c r="F167" s="27">
        <f>'memória de cálculo'!J167</f>
        <v>2</v>
      </c>
      <c r="G167" s="24"/>
      <c r="H167" s="24">
        <f t="shared" ref="H167:H168" si="117">F167*G167</f>
        <v>0</v>
      </c>
      <c r="I167" s="24">
        <f t="shared" si="111"/>
        <v>0</v>
      </c>
      <c r="J167" s="25">
        <f t="shared" ref="J167:J168" si="118">F167*I167</f>
        <v>0</v>
      </c>
    </row>
    <row r="168" spans="1:10" s="16" customFormat="1" ht="51.75" thickBot="1" x14ac:dyDescent="0.4">
      <c r="A168" s="28" t="s">
        <v>101</v>
      </c>
      <c r="B168" s="22">
        <v>37947</v>
      </c>
      <c r="C168" s="26" t="s">
        <v>544</v>
      </c>
      <c r="D168" s="143" t="s">
        <v>198</v>
      </c>
      <c r="E168" s="22" t="s">
        <v>270</v>
      </c>
      <c r="F168" s="27">
        <f>'memória de cálculo'!J168</f>
        <v>1</v>
      </c>
      <c r="G168" s="24"/>
      <c r="H168" s="24">
        <f t="shared" si="117"/>
        <v>0</v>
      </c>
      <c r="I168" s="24">
        <f t="shared" si="111"/>
        <v>0</v>
      </c>
      <c r="J168" s="25">
        <f t="shared" si="118"/>
        <v>0</v>
      </c>
    </row>
    <row r="169" spans="1:10" s="16" customFormat="1" ht="27" customHeight="1" thickBot="1" x14ac:dyDescent="0.4">
      <c r="A169" s="42" t="s">
        <v>409</v>
      </c>
      <c r="B169" s="300" t="s">
        <v>199</v>
      </c>
      <c r="C169" s="301"/>
      <c r="D169" s="301"/>
      <c r="E169" s="301"/>
      <c r="F169" s="301"/>
      <c r="G169" s="302"/>
      <c r="H169" s="132">
        <f>SUM(H170:H170)</f>
        <v>0</v>
      </c>
      <c r="I169" s="43"/>
      <c r="J169" s="44">
        <f>SUM(J170:J170)</f>
        <v>0</v>
      </c>
    </row>
    <row r="170" spans="1:10" s="16" customFormat="1" ht="51.75" thickBot="1" x14ac:dyDescent="0.4">
      <c r="A170" s="28" t="s">
        <v>101</v>
      </c>
      <c r="B170" s="22">
        <v>9859</v>
      </c>
      <c r="C170" s="26" t="s">
        <v>545</v>
      </c>
      <c r="D170" s="143" t="s">
        <v>200</v>
      </c>
      <c r="E170" s="22" t="s">
        <v>36</v>
      </c>
      <c r="F170" s="27">
        <f>'memória de cálculo'!J170</f>
        <v>0.23</v>
      </c>
      <c r="G170" s="24"/>
      <c r="H170" s="24">
        <f t="shared" ref="H170" si="119">F170*G170</f>
        <v>0</v>
      </c>
      <c r="I170" s="24">
        <f t="shared" si="111"/>
        <v>0</v>
      </c>
      <c r="J170" s="25">
        <f t="shared" ref="J170" si="120">F170*I170</f>
        <v>0</v>
      </c>
    </row>
    <row r="171" spans="1:10" s="16" customFormat="1" ht="27" customHeight="1" thickBot="1" x14ac:dyDescent="0.4">
      <c r="A171" s="42" t="s">
        <v>410</v>
      </c>
      <c r="B171" s="300" t="s">
        <v>201</v>
      </c>
      <c r="C171" s="301"/>
      <c r="D171" s="301"/>
      <c r="E171" s="301"/>
      <c r="F171" s="301"/>
      <c r="G171" s="302"/>
      <c r="H171" s="132">
        <f>SUM(H172:H177)</f>
        <v>0</v>
      </c>
      <c r="I171" s="43"/>
      <c r="J171" s="44">
        <f>SUM(J172:J177)</f>
        <v>0</v>
      </c>
    </row>
    <row r="172" spans="1:10" s="16" customFormat="1" ht="51" x14ac:dyDescent="0.35">
      <c r="A172" s="28" t="s">
        <v>101</v>
      </c>
      <c r="B172" s="22">
        <v>96</v>
      </c>
      <c r="C172" s="26" t="s">
        <v>546</v>
      </c>
      <c r="D172" s="143" t="s">
        <v>202</v>
      </c>
      <c r="E172" s="22" t="s">
        <v>270</v>
      </c>
      <c r="F172" s="27">
        <f>'memória de cálculo'!J172</f>
        <v>1</v>
      </c>
      <c r="G172" s="24"/>
      <c r="H172" s="24">
        <f t="shared" ref="H172:H176" si="121">F172*G172</f>
        <v>0</v>
      </c>
      <c r="I172" s="24">
        <f t="shared" si="111"/>
        <v>0</v>
      </c>
      <c r="J172" s="25">
        <f t="shared" ref="J172:J176" si="122">F172*I172</f>
        <v>0</v>
      </c>
    </row>
    <row r="173" spans="1:10" s="16" customFormat="1" ht="51" x14ac:dyDescent="0.35">
      <c r="A173" s="28" t="s">
        <v>101</v>
      </c>
      <c r="B173" s="22">
        <v>88</v>
      </c>
      <c r="C173" s="26" t="s">
        <v>547</v>
      </c>
      <c r="D173" s="143" t="s">
        <v>203</v>
      </c>
      <c r="E173" s="22" t="s">
        <v>270</v>
      </c>
      <c r="F173" s="27">
        <f>'memória de cálculo'!J173</f>
        <v>1</v>
      </c>
      <c r="G173" s="24"/>
      <c r="H173" s="24">
        <f t="shared" si="121"/>
        <v>0</v>
      </c>
      <c r="I173" s="24">
        <f t="shared" si="111"/>
        <v>0</v>
      </c>
      <c r="J173" s="25">
        <f t="shared" si="122"/>
        <v>0</v>
      </c>
    </row>
    <row r="174" spans="1:10" s="16" customFormat="1" ht="51" x14ac:dyDescent="0.35">
      <c r="A174" s="28" t="s">
        <v>101</v>
      </c>
      <c r="B174" s="22">
        <v>65</v>
      </c>
      <c r="C174" s="26" t="s">
        <v>548</v>
      </c>
      <c r="D174" s="143" t="s">
        <v>204</v>
      </c>
      <c r="E174" s="22" t="s">
        <v>270</v>
      </c>
      <c r="F174" s="27">
        <f>'memória de cálculo'!J174</f>
        <v>2</v>
      </c>
      <c r="G174" s="24"/>
      <c r="H174" s="24">
        <f t="shared" si="121"/>
        <v>0</v>
      </c>
      <c r="I174" s="24">
        <f t="shared" si="111"/>
        <v>0</v>
      </c>
      <c r="J174" s="25">
        <f t="shared" si="122"/>
        <v>0</v>
      </c>
    </row>
    <row r="175" spans="1:10" s="16" customFormat="1" ht="51" x14ac:dyDescent="0.35">
      <c r="A175" s="28" t="s">
        <v>101</v>
      </c>
      <c r="B175" s="22">
        <v>1185</v>
      </c>
      <c r="C175" s="26" t="s">
        <v>549</v>
      </c>
      <c r="D175" s="143" t="s">
        <v>205</v>
      </c>
      <c r="E175" s="22" t="s">
        <v>270</v>
      </c>
      <c r="F175" s="27">
        <f>'memória de cálculo'!J175</f>
        <v>1</v>
      </c>
      <c r="G175" s="24"/>
      <c r="H175" s="24">
        <f t="shared" si="121"/>
        <v>0</v>
      </c>
      <c r="I175" s="24">
        <f t="shared" si="111"/>
        <v>0</v>
      </c>
      <c r="J175" s="25">
        <f t="shared" si="122"/>
        <v>0</v>
      </c>
    </row>
    <row r="176" spans="1:10" s="16" customFormat="1" ht="51" x14ac:dyDescent="0.35">
      <c r="A176" s="28" t="s">
        <v>101</v>
      </c>
      <c r="B176" s="22">
        <v>3529</v>
      </c>
      <c r="C176" s="26" t="s">
        <v>550</v>
      </c>
      <c r="D176" s="143" t="s">
        <v>206</v>
      </c>
      <c r="E176" s="22" t="s">
        <v>270</v>
      </c>
      <c r="F176" s="27">
        <f>'memória de cálculo'!J176</f>
        <v>6</v>
      </c>
      <c r="G176" s="24"/>
      <c r="H176" s="24">
        <f t="shared" si="121"/>
        <v>0</v>
      </c>
      <c r="I176" s="24">
        <f t="shared" si="111"/>
        <v>0</v>
      </c>
      <c r="J176" s="25">
        <f t="shared" si="122"/>
        <v>0</v>
      </c>
    </row>
    <row r="177" spans="1:10" s="16" customFormat="1" ht="51.75" thickBot="1" x14ac:dyDescent="0.4">
      <c r="A177" s="28" t="s">
        <v>101</v>
      </c>
      <c r="B177" s="22">
        <v>9868</v>
      </c>
      <c r="C177" s="26" t="s">
        <v>551</v>
      </c>
      <c r="D177" s="143" t="s">
        <v>207</v>
      </c>
      <c r="E177" s="22" t="s">
        <v>36</v>
      </c>
      <c r="F177" s="27">
        <f>'memória de cálculo'!J177</f>
        <v>26.04</v>
      </c>
      <c r="G177" s="24"/>
      <c r="H177" s="24">
        <f t="shared" ref="H177" si="123">F177*G177</f>
        <v>0</v>
      </c>
      <c r="I177" s="24">
        <f t="shared" si="111"/>
        <v>0</v>
      </c>
      <c r="J177" s="25">
        <f t="shared" ref="J177" si="124">F177*I177</f>
        <v>0</v>
      </c>
    </row>
    <row r="178" spans="1:10" s="16" customFormat="1" ht="27" customHeight="1" thickBot="1" x14ac:dyDescent="0.4">
      <c r="A178" s="42" t="s">
        <v>411</v>
      </c>
      <c r="B178" s="300" t="s">
        <v>208</v>
      </c>
      <c r="C178" s="301"/>
      <c r="D178" s="301"/>
      <c r="E178" s="301"/>
      <c r="F178" s="301"/>
      <c r="G178" s="302"/>
      <c r="H178" s="132">
        <f>SUM(H179:H179)</f>
        <v>0</v>
      </c>
      <c r="I178" s="43"/>
      <c r="J178" s="44">
        <f>SUM(J179:J179)</f>
        <v>0</v>
      </c>
    </row>
    <row r="179" spans="1:10" s="16" customFormat="1" ht="51.75" thickBot="1" x14ac:dyDescent="0.4">
      <c r="A179" s="28" t="s">
        <v>101</v>
      </c>
      <c r="B179" s="32">
        <v>20147</v>
      </c>
      <c r="C179" s="26" t="s">
        <v>552</v>
      </c>
      <c r="D179" s="143" t="s">
        <v>209</v>
      </c>
      <c r="E179" s="22" t="s">
        <v>270</v>
      </c>
      <c r="F179" s="27">
        <f>'memória de cálculo'!J179</f>
        <v>1</v>
      </c>
      <c r="G179" s="24"/>
      <c r="H179" s="24">
        <f t="shared" ref="H179" si="125">F179*G179</f>
        <v>0</v>
      </c>
      <c r="I179" s="24">
        <f t="shared" si="111"/>
        <v>0</v>
      </c>
      <c r="J179" s="25">
        <f t="shared" ref="J179" si="126">F179*I179</f>
        <v>0</v>
      </c>
    </row>
    <row r="180" spans="1:10" s="16" customFormat="1" ht="27" customHeight="1" thickBot="1" x14ac:dyDescent="0.4">
      <c r="A180" s="42" t="s">
        <v>412</v>
      </c>
      <c r="B180" s="300" t="s">
        <v>210</v>
      </c>
      <c r="C180" s="301"/>
      <c r="D180" s="301"/>
      <c r="E180" s="301"/>
      <c r="F180" s="301"/>
      <c r="G180" s="302"/>
      <c r="H180" s="132">
        <f>SUM(H181:H183)</f>
        <v>0</v>
      </c>
      <c r="I180" s="43"/>
      <c r="J180" s="44">
        <f>SUM(J181:J183)</f>
        <v>0</v>
      </c>
    </row>
    <row r="181" spans="1:10" s="16" customFormat="1" ht="26.25" x14ac:dyDescent="0.35">
      <c r="A181" s="28" t="s">
        <v>24</v>
      </c>
      <c r="B181" s="29" t="s">
        <v>345</v>
      </c>
      <c r="C181" s="26" t="s">
        <v>553</v>
      </c>
      <c r="D181" s="143" t="s">
        <v>211</v>
      </c>
      <c r="E181" s="22" t="s">
        <v>270</v>
      </c>
      <c r="F181" s="27">
        <f>'memória de cálculo'!J181</f>
        <v>1</v>
      </c>
      <c r="G181" s="24"/>
      <c r="H181" s="24">
        <f t="shared" ref="H181:H183" si="127">F181*G181</f>
        <v>0</v>
      </c>
      <c r="I181" s="24">
        <f t="shared" si="111"/>
        <v>0</v>
      </c>
      <c r="J181" s="25">
        <f t="shared" ref="J181:J183" si="128">F181*I181</f>
        <v>0</v>
      </c>
    </row>
    <row r="182" spans="1:10" s="16" customFormat="1" ht="26.25" x14ac:dyDescent="0.35">
      <c r="A182" s="28" t="s">
        <v>24</v>
      </c>
      <c r="B182" s="29" t="s">
        <v>346</v>
      </c>
      <c r="C182" s="26" t="s">
        <v>554</v>
      </c>
      <c r="D182" s="143" t="s">
        <v>212</v>
      </c>
      <c r="E182" s="22" t="s">
        <v>270</v>
      </c>
      <c r="F182" s="27">
        <f>'memória de cálculo'!J182</f>
        <v>1</v>
      </c>
      <c r="G182" s="24"/>
      <c r="H182" s="24">
        <f t="shared" si="127"/>
        <v>0</v>
      </c>
      <c r="I182" s="24">
        <f t="shared" si="111"/>
        <v>0</v>
      </c>
      <c r="J182" s="25">
        <f t="shared" si="128"/>
        <v>0</v>
      </c>
    </row>
    <row r="183" spans="1:10" s="16" customFormat="1" ht="77.25" thickBot="1" x14ac:dyDescent="0.4">
      <c r="A183" s="28" t="s">
        <v>24</v>
      </c>
      <c r="B183" s="29" t="s">
        <v>656</v>
      </c>
      <c r="C183" s="26" t="s">
        <v>555</v>
      </c>
      <c r="D183" s="143" t="s">
        <v>655</v>
      </c>
      <c r="E183" s="22" t="s">
        <v>270</v>
      </c>
      <c r="F183" s="27">
        <f>'memória de cálculo'!J183</f>
        <v>1</v>
      </c>
      <c r="G183" s="24"/>
      <c r="H183" s="24">
        <f t="shared" si="127"/>
        <v>0</v>
      </c>
      <c r="I183" s="24">
        <f t="shared" si="111"/>
        <v>0</v>
      </c>
      <c r="J183" s="25">
        <f t="shared" si="128"/>
        <v>0</v>
      </c>
    </row>
    <row r="184" spans="1:10" s="16" customFormat="1" ht="27" customHeight="1" thickBot="1" x14ac:dyDescent="0.4">
      <c r="A184" s="42" t="s">
        <v>413</v>
      </c>
      <c r="B184" s="300" t="s">
        <v>213</v>
      </c>
      <c r="C184" s="301"/>
      <c r="D184" s="301"/>
      <c r="E184" s="301"/>
      <c r="F184" s="301"/>
      <c r="G184" s="302"/>
      <c r="H184" s="132">
        <f>SUM(H185:H190)</f>
        <v>0</v>
      </c>
      <c r="I184" s="43"/>
      <c r="J184" s="44">
        <f>SUM(J185:J190)</f>
        <v>0</v>
      </c>
    </row>
    <row r="185" spans="1:10" s="16" customFormat="1" ht="26.25" x14ac:dyDescent="0.35">
      <c r="A185" s="28" t="s">
        <v>24</v>
      </c>
      <c r="B185" s="22" t="s">
        <v>352</v>
      </c>
      <c r="C185" s="26" t="s">
        <v>556</v>
      </c>
      <c r="D185" s="143" t="s">
        <v>214</v>
      </c>
      <c r="E185" s="22" t="s">
        <v>270</v>
      </c>
      <c r="F185" s="27">
        <f>'memória de cálculo'!J185</f>
        <v>1</v>
      </c>
      <c r="G185" s="24"/>
      <c r="H185" s="24">
        <f t="shared" ref="H185:H189" si="129">F185*G185</f>
        <v>0</v>
      </c>
      <c r="I185" s="24">
        <f t="shared" si="111"/>
        <v>0</v>
      </c>
      <c r="J185" s="25">
        <f t="shared" ref="J185:J189" si="130">F185*I185</f>
        <v>0</v>
      </c>
    </row>
    <row r="186" spans="1:10" s="16" customFormat="1" ht="26.25" x14ac:dyDescent="0.35">
      <c r="A186" s="28" t="s">
        <v>24</v>
      </c>
      <c r="B186" s="29" t="s">
        <v>347</v>
      </c>
      <c r="C186" s="26" t="s">
        <v>557</v>
      </c>
      <c r="D186" s="143" t="s">
        <v>215</v>
      </c>
      <c r="E186" s="22" t="s">
        <v>270</v>
      </c>
      <c r="F186" s="27">
        <f>'memória de cálculo'!J186</f>
        <v>2</v>
      </c>
      <c r="G186" s="24"/>
      <c r="H186" s="24">
        <f t="shared" si="129"/>
        <v>0</v>
      </c>
      <c r="I186" s="24">
        <f t="shared" si="111"/>
        <v>0</v>
      </c>
      <c r="J186" s="25">
        <f t="shared" si="130"/>
        <v>0</v>
      </c>
    </row>
    <row r="187" spans="1:10" s="16" customFormat="1" ht="51" x14ac:dyDescent="0.35">
      <c r="A187" s="21" t="s">
        <v>101</v>
      </c>
      <c r="B187" s="22">
        <v>6145</v>
      </c>
      <c r="C187" s="26" t="s">
        <v>558</v>
      </c>
      <c r="D187" s="143" t="s">
        <v>216</v>
      </c>
      <c r="E187" s="22" t="s">
        <v>270</v>
      </c>
      <c r="F187" s="27">
        <f>'memória de cálculo'!J187</f>
        <v>2</v>
      </c>
      <c r="G187" s="24"/>
      <c r="H187" s="24">
        <f t="shared" si="129"/>
        <v>0</v>
      </c>
      <c r="I187" s="24">
        <f t="shared" si="111"/>
        <v>0</v>
      </c>
      <c r="J187" s="25">
        <f t="shared" si="130"/>
        <v>0</v>
      </c>
    </row>
    <row r="188" spans="1:10" s="16" customFormat="1" ht="51" x14ac:dyDescent="0.35">
      <c r="A188" s="21" t="s">
        <v>101</v>
      </c>
      <c r="B188" s="29">
        <v>6158</v>
      </c>
      <c r="C188" s="26" t="s">
        <v>559</v>
      </c>
      <c r="D188" s="143" t="s">
        <v>217</v>
      </c>
      <c r="E188" s="22" t="s">
        <v>270</v>
      </c>
      <c r="F188" s="27">
        <f>'memória de cálculo'!J188</f>
        <v>1</v>
      </c>
      <c r="G188" s="24"/>
      <c r="H188" s="24">
        <f t="shared" si="129"/>
        <v>0</v>
      </c>
      <c r="I188" s="24">
        <f t="shared" si="111"/>
        <v>0</v>
      </c>
      <c r="J188" s="25">
        <f t="shared" si="130"/>
        <v>0</v>
      </c>
    </row>
    <row r="189" spans="1:10" s="16" customFormat="1" ht="51" x14ac:dyDescent="0.35">
      <c r="A189" s="21" t="s">
        <v>101</v>
      </c>
      <c r="B189" s="29">
        <v>6158</v>
      </c>
      <c r="C189" s="26" t="s">
        <v>560</v>
      </c>
      <c r="D189" s="143" t="s">
        <v>218</v>
      </c>
      <c r="E189" s="22" t="s">
        <v>270</v>
      </c>
      <c r="F189" s="27">
        <f>'memória de cálculo'!J189</f>
        <v>1</v>
      </c>
      <c r="G189" s="24"/>
      <c r="H189" s="24">
        <f t="shared" si="129"/>
        <v>0</v>
      </c>
      <c r="I189" s="24">
        <f t="shared" si="111"/>
        <v>0</v>
      </c>
      <c r="J189" s="25">
        <f t="shared" si="130"/>
        <v>0</v>
      </c>
    </row>
    <row r="190" spans="1:10" s="16" customFormat="1" ht="51.75" thickBot="1" x14ac:dyDescent="0.4">
      <c r="A190" s="21" t="s">
        <v>101</v>
      </c>
      <c r="B190" s="29">
        <v>6158</v>
      </c>
      <c r="C190" s="26" t="s">
        <v>561</v>
      </c>
      <c r="D190" s="143" t="s">
        <v>219</v>
      </c>
      <c r="E190" s="22" t="s">
        <v>270</v>
      </c>
      <c r="F190" s="27">
        <f>'memória de cálculo'!J190</f>
        <v>2</v>
      </c>
      <c r="G190" s="24"/>
      <c r="H190" s="24">
        <f t="shared" ref="H190:H195" si="131">F190*G190</f>
        <v>0</v>
      </c>
      <c r="I190" s="24">
        <f t="shared" si="111"/>
        <v>0</v>
      </c>
      <c r="J190" s="25">
        <f t="shared" ref="J190:J195" si="132">F190*I190</f>
        <v>0</v>
      </c>
    </row>
    <row r="191" spans="1:10" s="16" customFormat="1" ht="27" customHeight="1" thickBot="1" x14ac:dyDescent="0.4">
      <c r="A191" s="42" t="s">
        <v>414</v>
      </c>
      <c r="B191" s="300" t="s">
        <v>220</v>
      </c>
      <c r="C191" s="301"/>
      <c r="D191" s="301"/>
      <c r="E191" s="301"/>
      <c r="F191" s="301"/>
      <c r="G191" s="302"/>
      <c r="H191" s="132">
        <f>SUM(H192:H205)</f>
        <v>0</v>
      </c>
      <c r="I191" s="43"/>
      <c r="J191" s="44">
        <f>SUM(J192:J205)</f>
        <v>0</v>
      </c>
    </row>
    <row r="192" spans="1:10" s="16" customFormat="1" ht="51" x14ac:dyDescent="0.35">
      <c r="A192" s="28" t="s">
        <v>101</v>
      </c>
      <c r="B192" s="22">
        <v>1858</v>
      </c>
      <c r="C192" s="26" t="s">
        <v>562</v>
      </c>
      <c r="D192" s="143" t="s">
        <v>221</v>
      </c>
      <c r="E192" s="22" t="s">
        <v>270</v>
      </c>
      <c r="F192" s="27">
        <f>'memória de cálculo'!J192</f>
        <v>1</v>
      </c>
      <c r="G192" s="24"/>
      <c r="H192" s="24">
        <f t="shared" si="131"/>
        <v>0</v>
      </c>
      <c r="I192" s="24">
        <f t="shared" si="111"/>
        <v>0</v>
      </c>
      <c r="J192" s="25">
        <f t="shared" si="132"/>
        <v>0</v>
      </c>
    </row>
    <row r="193" spans="1:10" s="16" customFormat="1" ht="51" x14ac:dyDescent="0.35">
      <c r="A193" s="28" t="s">
        <v>101</v>
      </c>
      <c r="B193" s="29">
        <v>1966</v>
      </c>
      <c r="C193" s="26" t="s">
        <v>563</v>
      </c>
      <c r="D193" s="143" t="s">
        <v>222</v>
      </c>
      <c r="E193" s="22" t="s">
        <v>270</v>
      </c>
      <c r="F193" s="27">
        <f>'memória de cálculo'!J193</f>
        <v>1</v>
      </c>
      <c r="G193" s="24"/>
      <c r="H193" s="24">
        <f t="shared" si="131"/>
        <v>0</v>
      </c>
      <c r="I193" s="24">
        <f t="shared" si="111"/>
        <v>0</v>
      </c>
      <c r="J193" s="25">
        <f t="shared" si="132"/>
        <v>0</v>
      </c>
    </row>
    <row r="194" spans="1:10" s="16" customFormat="1" ht="51" x14ac:dyDescent="0.35">
      <c r="A194" s="28" t="s">
        <v>101</v>
      </c>
      <c r="B194" s="29">
        <v>1933</v>
      </c>
      <c r="C194" s="26" t="s">
        <v>564</v>
      </c>
      <c r="D194" s="143" t="s">
        <v>223</v>
      </c>
      <c r="E194" s="22" t="s">
        <v>270</v>
      </c>
      <c r="F194" s="27">
        <f>'memória de cálculo'!J194</f>
        <v>4</v>
      </c>
      <c r="G194" s="24"/>
      <c r="H194" s="24">
        <f t="shared" si="131"/>
        <v>0</v>
      </c>
      <c r="I194" s="24">
        <f t="shared" si="111"/>
        <v>0</v>
      </c>
      <c r="J194" s="25">
        <f t="shared" si="132"/>
        <v>0</v>
      </c>
    </row>
    <row r="195" spans="1:10" s="16" customFormat="1" ht="51" x14ac:dyDescent="0.35">
      <c r="A195" s="28" t="s">
        <v>101</v>
      </c>
      <c r="B195" s="22">
        <v>37951</v>
      </c>
      <c r="C195" s="26" t="s">
        <v>565</v>
      </c>
      <c r="D195" s="143" t="s">
        <v>224</v>
      </c>
      <c r="E195" s="22" t="s">
        <v>270</v>
      </c>
      <c r="F195" s="27">
        <f>'memória de cálculo'!J195</f>
        <v>3</v>
      </c>
      <c r="G195" s="24"/>
      <c r="H195" s="24">
        <f t="shared" si="131"/>
        <v>0</v>
      </c>
      <c r="I195" s="24">
        <f t="shared" si="111"/>
        <v>0</v>
      </c>
      <c r="J195" s="25">
        <f t="shared" si="132"/>
        <v>0</v>
      </c>
    </row>
    <row r="196" spans="1:10" s="16" customFormat="1" ht="51" x14ac:dyDescent="0.35">
      <c r="A196" s="28" t="s">
        <v>101</v>
      </c>
      <c r="B196" s="22">
        <v>3518</v>
      </c>
      <c r="C196" s="26" t="s">
        <v>566</v>
      </c>
      <c r="D196" s="143" t="s">
        <v>225</v>
      </c>
      <c r="E196" s="22" t="s">
        <v>270</v>
      </c>
      <c r="F196" s="27">
        <f>'memória de cálculo'!J196</f>
        <v>2</v>
      </c>
      <c r="G196" s="24"/>
      <c r="H196" s="24">
        <f t="shared" ref="H196:H197" si="133">F196*G196</f>
        <v>0</v>
      </c>
      <c r="I196" s="24">
        <f t="shared" si="111"/>
        <v>0</v>
      </c>
      <c r="J196" s="25">
        <f t="shared" ref="J196:J197" si="134">F196*I196</f>
        <v>0</v>
      </c>
    </row>
    <row r="197" spans="1:10" s="16" customFormat="1" ht="51" x14ac:dyDescent="0.35">
      <c r="A197" s="28" t="s">
        <v>101</v>
      </c>
      <c r="B197" s="22">
        <v>10835</v>
      </c>
      <c r="C197" s="26" t="s">
        <v>567</v>
      </c>
      <c r="D197" s="143" t="s">
        <v>226</v>
      </c>
      <c r="E197" s="22" t="s">
        <v>270</v>
      </c>
      <c r="F197" s="27">
        <f>'memória de cálculo'!J197</f>
        <v>4</v>
      </c>
      <c r="G197" s="24"/>
      <c r="H197" s="24">
        <f t="shared" si="133"/>
        <v>0</v>
      </c>
      <c r="I197" s="24">
        <f t="shared" si="111"/>
        <v>0</v>
      </c>
      <c r="J197" s="25">
        <f t="shared" si="134"/>
        <v>0</v>
      </c>
    </row>
    <row r="198" spans="1:10" s="16" customFormat="1" ht="51" x14ac:dyDescent="0.35">
      <c r="A198" s="28" t="s">
        <v>101</v>
      </c>
      <c r="B198" s="22">
        <v>20144</v>
      </c>
      <c r="C198" s="26" t="s">
        <v>568</v>
      </c>
      <c r="D198" s="143" t="s">
        <v>227</v>
      </c>
      <c r="E198" s="22" t="s">
        <v>270</v>
      </c>
      <c r="F198" s="27">
        <f>'memória de cálculo'!J198</f>
        <v>2</v>
      </c>
      <c r="G198" s="24"/>
      <c r="H198" s="24">
        <f t="shared" ref="H198" si="135">F198*G198</f>
        <v>0</v>
      </c>
      <c r="I198" s="24">
        <f t="shared" si="111"/>
        <v>0</v>
      </c>
      <c r="J198" s="25">
        <f t="shared" ref="J198" si="136">F198*I198</f>
        <v>0</v>
      </c>
    </row>
    <row r="199" spans="1:10" s="16" customFormat="1" ht="51" x14ac:dyDescent="0.35">
      <c r="A199" s="28" t="s">
        <v>101</v>
      </c>
      <c r="B199" s="22">
        <v>11735</v>
      </c>
      <c r="C199" s="26" t="s">
        <v>569</v>
      </c>
      <c r="D199" s="143" t="s">
        <v>228</v>
      </c>
      <c r="E199" s="22" t="s">
        <v>270</v>
      </c>
      <c r="F199" s="27">
        <f>'memória de cálculo'!J199</f>
        <v>1</v>
      </c>
      <c r="G199" s="24"/>
      <c r="H199" s="24">
        <f t="shared" ref="H199:H202" si="137">F199*G199</f>
        <v>0</v>
      </c>
      <c r="I199" s="24">
        <f t="shared" si="111"/>
        <v>0</v>
      </c>
      <c r="J199" s="25">
        <f t="shared" ref="J199:J202" si="138">F199*I199</f>
        <v>0</v>
      </c>
    </row>
    <row r="200" spans="1:10" s="16" customFormat="1" ht="51" x14ac:dyDescent="0.35">
      <c r="A200" s="28" t="s">
        <v>101</v>
      </c>
      <c r="B200" s="22">
        <v>20043</v>
      </c>
      <c r="C200" s="26" t="s">
        <v>570</v>
      </c>
      <c r="D200" s="143" t="s">
        <v>229</v>
      </c>
      <c r="E200" s="22" t="s">
        <v>270</v>
      </c>
      <c r="F200" s="27">
        <f>'memória de cálculo'!J200</f>
        <v>2</v>
      </c>
      <c r="G200" s="24"/>
      <c r="H200" s="24">
        <f t="shared" si="137"/>
        <v>0</v>
      </c>
      <c r="I200" s="24">
        <f t="shared" si="111"/>
        <v>0</v>
      </c>
      <c r="J200" s="25">
        <f t="shared" si="138"/>
        <v>0</v>
      </c>
    </row>
    <row r="201" spans="1:10" s="16" customFormat="1" ht="51" x14ac:dyDescent="0.35">
      <c r="A201" s="28" t="s">
        <v>101</v>
      </c>
      <c r="B201" s="29">
        <v>9825</v>
      </c>
      <c r="C201" s="26" t="s">
        <v>571</v>
      </c>
      <c r="D201" s="143" t="s">
        <v>230</v>
      </c>
      <c r="E201" s="22" t="s">
        <v>36</v>
      </c>
      <c r="F201" s="27">
        <f>'memória de cálculo'!J201</f>
        <v>17.07</v>
      </c>
      <c r="G201" s="24"/>
      <c r="H201" s="24">
        <f t="shared" si="137"/>
        <v>0</v>
      </c>
      <c r="I201" s="24">
        <f t="shared" si="111"/>
        <v>0</v>
      </c>
      <c r="J201" s="25">
        <f t="shared" si="138"/>
        <v>0</v>
      </c>
    </row>
    <row r="202" spans="1:10" s="16" customFormat="1" ht="51" x14ac:dyDescent="0.35">
      <c r="A202" s="28" t="s">
        <v>101</v>
      </c>
      <c r="B202" s="29">
        <v>9838</v>
      </c>
      <c r="C202" s="26" t="s">
        <v>572</v>
      </c>
      <c r="D202" s="143" t="s">
        <v>231</v>
      </c>
      <c r="E202" s="22" t="s">
        <v>36</v>
      </c>
      <c r="F202" s="27">
        <f>'memória de cálculo'!J202</f>
        <v>0.95</v>
      </c>
      <c r="G202" s="24"/>
      <c r="H202" s="24">
        <f t="shared" si="137"/>
        <v>0</v>
      </c>
      <c r="I202" s="24">
        <f t="shared" si="111"/>
        <v>0</v>
      </c>
      <c r="J202" s="25">
        <f t="shared" si="138"/>
        <v>0</v>
      </c>
    </row>
    <row r="203" spans="1:10" s="16" customFormat="1" ht="51" x14ac:dyDescent="0.35">
      <c r="A203" s="28" t="s">
        <v>101</v>
      </c>
      <c r="B203" s="29">
        <v>9874</v>
      </c>
      <c r="C203" s="26" t="s">
        <v>573</v>
      </c>
      <c r="D203" s="143" t="s">
        <v>232</v>
      </c>
      <c r="E203" s="22" t="s">
        <v>36</v>
      </c>
      <c r="F203" s="27">
        <f>'memória de cálculo'!J203</f>
        <v>5.29</v>
      </c>
      <c r="G203" s="24"/>
      <c r="H203" s="24">
        <f t="shared" ref="H203:H205" si="139">F203*G203</f>
        <v>0</v>
      </c>
      <c r="I203" s="24">
        <f t="shared" si="111"/>
        <v>0</v>
      </c>
      <c r="J203" s="25">
        <f t="shared" ref="J203:J205" si="140">F203*I203</f>
        <v>0</v>
      </c>
    </row>
    <row r="204" spans="1:10" s="16" customFormat="1" ht="51" x14ac:dyDescent="0.35">
      <c r="A204" s="28" t="s">
        <v>101</v>
      </c>
      <c r="B204" s="29">
        <v>20067</v>
      </c>
      <c r="C204" s="26" t="s">
        <v>574</v>
      </c>
      <c r="D204" s="143" t="s">
        <v>233</v>
      </c>
      <c r="E204" s="22" t="s">
        <v>36</v>
      </c>
      <c r="F204" s="27">
        <f>'memória de cálculo'!J204</f>
        <v>2.4</v>
      </c>
      <c r="G204" s="24"/>
      <c r="H204" s="24">
        <f t="shared" si="139"/>
        <v>0</v>
      </c>
      <c r="I204" s="24">
        <f t="shared" si="111"/>
        <v>0</v>
      </c>
      <c r="J204" s="25">
        <f t="shared" si="140"/>
        <v>0</v>
      </c>
    </row>
    <row r="205" spans="1:10" s="16" customFormat="1" ht="51.75" thickBot="1" x14ac:dyDescent="0.4">
      <c r="A205" s="28" t="s">
        <v>101</v>
      </c>
      <c r="B205" s="22">
        <v>3666</v>
      </c>
      <c r="C205" s="26" t="s">
        <v>575</v>
      </c>
      <c r="D205" s="143" t="s">
        <v>234</v>
      </c>
      <c r="E205" s="22" t="s">
        <v>270</v>
      </c>
      <c r="F205" s="27">
        <f>'memória de cálculo'!J205</f>
        <v>1</v>
      </c>
      <c r="G205" s="24"/>
      <c r="H205" s="24">
        <f t="shared" si="139"/>
        <v>0</v>
      </c>
      <c r="I205" s="24">
        <f t="shared" si="111"/>
        <v>0</v>
      </c>
      <c r="J205" s="25">
        <f t="shared" si="140"/>
        <v>0</v>
      </c>
    </row>
    <row r="206" spans="1:10" s="16" customFormat="1" ht="27" customHeight="1" thickBot="1" x14ac:dyDescent="0.4">
      <c r="A206" s="42" t="s">
        <v>415</v>
      </c>
      <c r="B206" s="300" t="s">
        <v>235</v>
      </c>
      <c r="C206" s="301"/>
      <c r="D206" s="301"/>
      <c r="E206" s="301"/>
      <c r="F206" s="301"/>
      <c r="G206" s="302"/>
      <c r="H206" s="132">
        <f>SUM(H207:H208)</f>
        <v>0</v>
      </c>
      <c r="I206" s="43"/>
      <c r="J206" s="44">
        <f>SUM(J207:J208)</f>
        <v>0</v>
      </c>
    </row>
    <row r="207" spans="1:10" s="16" customFormat="1" ht="26.25" x14ac:dyDescent="0.35">
      <c r="A207" s="21" t="s">
        <v>665</v>
      </c>
      <c r="B207" s="22" t="s">
        <v>688</v>
      </c>
      <c r="C207" s="26" t="s">
        <v>576</v>
      </c>
      <c r="D207" s="143" t="s">
        <v>353</v>
      </c>
      <c r="E207" s="22" t="s">
        <v>270</v>
      </c>
      <c r="F207" s="27">
        <f>'memória de cálculo'!J207</f>
        <v>1</v>
      </c>
      <c r="G207" s="24"/>
      <c r="H207" s="24">
        <f t="shared" ref="H207:H208" si="141">F207*G207</f>
        <v>0</v>
      </c>
      <c r="I207" s="24">
        <f t="shared" si="111"/>
        <v>0</v>
      </c>
      <c r="J207" s="25">
        <f t="shared" ref="J207:J208" si="142">F207*I207</f>
        <v>0</v>
      </c>
    </row>
    <row r="208" spans="1:10" s="16" customFormat="1" ht="27" thickBot="1" x14ac:dyDescent="0.4">
      <c r="A208" s="21" t="s">
        <v>24</v>
      </c>
      <c r="B208" s="22" t="s">
        <v>354</v>
      </c>
      <c r="C208" s="26" t="s">
        <v>577</v>
      </c>
      <c r="D208" s="143" t="s">
        <v>237</v>
      </c>
      <c r="E208" s="22" t="s">
        <v>270</v>
      </c>
      <c r="F208" s="27">
        <f>'memória de cálculo'!J208</f>
        <v>1</v>
      </c>
      <c r="G208" s="24"/>
      <c r="H208" s="24">
        <f t="shared" si="141"/>
        <v>0</v>
      </c>
      <c r="I208" s="24">
        <f t="shared" si="111"/>
        <v>0</v>
      </c>
      <c r="J208" s="25">
        <f t="shared" si="142"/>
        <v>0</v>
      </c>
    </row>
    <row r="209" spans="1:10" s="16" customFormat="1" ht="27" customHeight="1" thickBot="1" x14ac:dyDescent="0.4">
      <c r="A209" s="42" t="s">
        <v>416</v>
      </c>
      <c r="B209" s="300" t="s">
        <v>236</v>
      </c>
      <c r="C209" s="301"/>
      <c r="D209" s="301"/>
      <c r="E209" s="301"/>
      <c r="F209" s="301"/>
      <c r="G209" s="302"/>
      <c r="H209" s="132">
        <f>SUM(H210:H213)</f>
        <v>0</v>
      </c>
      <c r="I209" s="43"/>
      <c r="J209" s="44">
        <f>SUM(J210:J213)</f>
        <v>0</v>
      </c>
    </row>
    <row r="210" spans="1:10" s="16" customFormat="1" ht="51" x14ac:dyDescent="0.35">
      <c r="A210" s="28" t="s">
        <v>101</v>
      </c>
      <c r="B210" s="29">
        <v>1960</v>
      </c>
      <c r="C210" s="26" t="s">
        <v>578</v>
      </c>
      <c r="D210" s="143" t="s">
        <v>239</v>
      </c>
      <c r="E210" s="22" t="s">
        <v>270</v>
      </c>
      <c r="F210" s="27">
        <f>'memória de cálculo'!J210</f>
        <v>6</v>
      </c>
      <c r="G210" s="24"/>
      <c r="H210" s="24">
        <f t="shared" ref="H210:H213" si="143">F210*G210</f>
        <v>0</v>
      </c>
      <c r="I210" s="24">
        <f t="shared" si="111"/>
        <v>0</v>
      </c>
      <c r="J210" s="25">
        <f t="shared" ref="J210:J213" si="144">F210*I210</f>
        <v>0</v>
      </c>
    </row>
    <row r="211" spans="1:10" s="16" customFormat="1" ht="51" x14ac:dyDescent="0.35">
      <c r="A211" s="28" t="s">
        <v>101</v>
      </c>
      <c r="B211" s="22">
        <v>3519</v>
      </c>
      <c r="C211" s="26" t="s">
        <v>579</v>
      </c>
      <c r="D211" s="143" t="s">
        <v>240</v>
      </c>
      <c r="E211" s="22" t="s">
        <v>270</v>
      </c>
      <c r="F211" s="27">
        <f>'memória de cálculo'!J211</f>
        <v>2</v>
      </c>
      <c r="G211" s="24"/>
      <c r="H211" s="24">
        <f t="shared" si="143"/>
        <v>0</v>
      </c>
      <c r="I211" s="24">
        <f t="shared" si="111"/>
        <v>0</v>
      </c>
      <c r="J211" s="25">
        <f t="shared" si="144"/>
        <v>0</v>
      </c>
    </row>
    <row r="212" spans="1:10" s="16" customFormat="1" ht="51" x14ac:dyDescent="0.35">
      <c r="A212" s="28" t="s">
        <v>101</v>
      </c>
      <c r="B212" s="22">
        <v>20142</v>
      </c>
      <c r="C212" s="26" t="s">
        <v>580</v>
      </c>
      <c r="D212" s="143" t="s">
        <v>241</v>
      </c>
      <c r="E212" s="22" t="s">
        <v>270</v>
      </c>
      <c r="F212" s="27">
        <f>'memória de cálculo'!J212</f>
        <v>1</v>
      </c>
      <c r="G212" s="24"/>
      <c r="H212" s="24">
        <f t="shared" si="143"/>
        <v>0</v>
      </c>
      <c r="I212" s="24">
        <f t="shared" si="111"/>
        <v>0</v>
      </c>
      <c r="J212" s="25">
        <f t="shared" si="144"/>
        <v>0</v>
      </c>
    </row>
    <row r="213" spans="1:10" s="16" customFormat="1" ht="51.75" thickBot="1" x14ac:dyDescent="0.4">
      <c r="A213" s="28" t="s">
        <v>101</v>
      </c>
      <c r="B213" s="22">
        <v>36376</v>
      </c>
      <c r="C213" s="26" t="s">
        <v>581</v>
      </c>
      <c r="D213" s="143" t="s">
        <v>242</v>
      </c>
      <c r="E213" s="22" t="s">
        <v>36</v>
      </c>
      <c r="F213" s="27">
        <f>'memória de cálculo'!J213</f>
        <v>34.57</v>
      </c>
      <c r="G213" s="24"/>
      <c r="H213" s="24">
        <f t="shared" si="143"/>
        <v>0</v>
      </c>
      <c r="I213" s="24">
        <f t="shared" si="111"/>
        <v>0</v>
      </c>
      <c r="J213" s="25">
        <f t="shared" si="144"/>
        <v>0</v>
      </c>
    </row>
    <row r="214" spans="1:10" s="16" customFormat="1" ht="27" customHeight="1" thickBot="1" x14ac:dyDescent="0.4">
      <c r="A214" s="42" t="s">
        <v>417</v>
      </c>
      <c r="B214" s="300" t="s">
        <v>238</v>
      </c>
      <c r="C214" s="301"/>
      <c r="D214" s="301"/>
      <c r="E214" s="301"/>
      <c r="F214" s="301"/>
      <c r="G214" s="302"/>
      <c r="H214" s="132">
        <f>SUM(H215:H219)</f>
        <v>0</v>
      </c>
      <c r="I214" s="43"/>
      <c r="J214" s="44">
        <f>SUM(J215:J219)</f>
        <v>0</v>
      </c>
    </row>
    <row r="215" spans="1:10" s="16" customFormat="1" ht="51" x14ac:dyDescent="0.35">
      <c r="A215" s="21" t="s">
        <v>101</v>
      </c>
      <c r="B215" s="22">
        <v>3518</v>
      </c>
      <c r="C215" s="26" t="s">
        <v>582</v>
      </c>
      <c r="D215" s="143" t="s">
        <v>225</v>
      </c>
      <c r="E215" s="22" t="s">
        <v>270</v>
      </c>
      <c r="F215" s="27">
        <f>'memória de cálculo'!J215</f>
        <v>1</v>
      </c>
      <c r="G215" s="24"/>
      <c r="H215" s="24">
        <f t="shared" ref="H215:H217" si="145">F215*G215</f>
        <v>0</v>
      </c>
      <c r="I215" s="24">
        <f t="shared" si="111"/>
        <v>0</v>
      </c>
      <c r="J215" s="25">
        <f t="shared" ref="J215:J217" si="146">F215*I215</f>
        <v>0</v>
      </c>
    </row>
    <row r="216" spans="1:10" s="16" customFormat="1" ht="51" x14ac:dyDescent="0.35">
      <c r="A216" s="21" t="s">
        <v>101</v>
      </c>
      <c r="B216" s="22">
        <v>3540</v>
      </c>
      <c r="C216" s="26" t="s">
        <v>583</v>
      </c>
      <c r="D216" s="143" t="s">
        <v>243</v>
      </c>
      <c r="E216" s="22" t="s">
        <v>270</v>
      </c>
      <c r="F216" s="27">
        <f>'memória de cálculo'!J216</f>
        <v>3</v>
      </c>
      <c r="G216" s="24"/>
      <c r="H216" s="24">
        <f t="shared" si="145"/>
        <v>0</v>
      </c>
      <c r="I216" s="24">
        <f t="shared" si="111"/>
        <v>0</v>
      </c>
      <c r="J216" s="25">
        <f t="shared" si="146"/>
        <v>0</v>
      </c>
    </row>
    <row r="217" spans="1:10" s="16" customFormat="1" ht="26.25" x14ac:dyDescent="0.35">
      <c r="A217" s="28" t="s">
        <v>24</v>
      </c>
      <c r="B217" s="29" t="s">
        <v>355</v>
      </c>
      <c r="C217" s="26" t="s">
        <v>584</v>
      </c>
      <c r="D217" s="143" t="s">
        <v>244</v>
      </c>
      <c r="E217" s="22" t="s">
        <v>270</v>
      </c>
      <c r="F217" s="27">
        <f>'memória de cálculo'!J217</f>
        <v>1</v>
      </c>
      <c r="G217" s="24"/>
      <c r="H217" s="24">
        <f t="shared" si="145"/>
        <v>0</v>
      </c>
      <c r="I217" s="24">
        <f t="shared" si="111"/>
        <v>0</v>
      </c>
      <c r="J217" s="25">
        <f t="shared" si="146"/>
        <v>0</v>
      </c>
    </row>
    <row r="218" spans="1:10" s="16" customFormat="1" ht="51" x14ac:dyDescent="0.35">
      <c r="A218" s="28" t="s">
        <v>101</v>
      </c>
      <c r="B218" s="29">
        <v>9838</v>
      </c>
      <c r="C218" s="26" t="s">
        <v>585</v>
      </c>
      <c r="D218" s="143" t="s">
        <v>231</v>
      </c>
      <c r="E218" s="22" t="s">
        <v>36</v>
      </c>
      <c r="F218" s="27">
        <f>'memória de cálculo'!J218</f>
        <v>4.0199999999999996</v>
      </c>
      <c r="G218" s="24"/>
      <c r="H218" s="24">
        <f t="shared" ref="H218:H219" si="147">F218*G218</f>
        <v>0</v>
      </c>
      <c r="I218" s="24">
        <f t="shared" si="111"/>
        <v>0</v>
      </c>
      <c r="J218" s="25">
        <f t="shared" ref="J218:J219" si="148">F218*I218</f>
        <v>0</v>
      </c>
    </row>
    <row r="219" spans="1:10" s="16" customFormat="1" ht="51.75" thickBot="1" x14ac:dyDescent="0.4">
      <c r="A219" s="28" t="s">
        <v>101</v>
      </c>
      <c r="B219" s="22">
        <v>7097</v>
      </c>
      <c r="C219" s="26" t="s">
        <v>586</v>
      </c>
      <c r="D219" s="143" t="s">
        <v>245</v>
      </c>
      <c r="E219" s="22" t="s">
        <v>270</v>
      </c>
      <c r="F219" s="27">
        <f>'memória de cálculo'!J219</f>
        <v>1</v>
      </c>
      <c r="G219" s="24"/>
      <c r="H219" s="24">
        <f t="shared" si="147"/>
        <v>0</v>
      </c>
      <c r="I219" s="24">
        <f t="shared" si="111"/>
        <v>0</v>
      </c>
      <c r="J219" s="25">
        <f t="shared" si="148"/>
        <v>0</v>
      </c>
    </row>
    <row r="220" spans="1:10" s="16" customFormat="1" ht="27" customHeight="1" thickBot="1" x14ac:dyDescent="0.4">
      <c r="A220" s="42" t="s">
        <v>418</v>
      </c>
      <c r="B220" s="300" t="s">
        <v>246</v>
      </c>
      <c r="C220" s="301"/>
      <c r="D220" s="301"/>
      <c r="E220" s="301"/>
      <c r="F220" s="301"/>
      <c r="G220" s="302"/>
      <c r="H220" s="132">
        <f>SUM(H221:H224)</f>
        <v>0</v>
      </c>
      <c r="I220" s="43"/>
      <c r="J220" s="44">
        <f>SUM(J221:J224)</f>
        <v>0</v>
      </c>
    </row>
    <row r="221" spans="1:10" s="16" customFormat="1" ht="51" x14ac:dyDescent="0.35">
      <c r="A221" s="21" t="s">
        <v>101</v>
      </c>
      <c r="B221" s="22">
        <v>11769</v>
      </c>
      <c r="C221" s="26" t="s">
        <v>587</v>
      </c>
      <c r="D221" s="143" t="s">
        <v>249</v>
      </c>
      <c r="E221" s="22" t="s">
        <v>270</v>
      </c>
      <c r="F221" s="27">
        <f>'memória de cálculo'!J221</f>
        <v>1</v>
      </c>
      <c r="G221" s="24"/>
      <c r="H221" s="24">
        <f t="shared" ref="H221:H224" si="149">F221*G221</f>
        <v>0</v>
      </c>
      <c r="I221" s="24">
        <f t="shared" si="111"/>
        <v>0</v>
      </c>
      <c r="J221" s="25">
        <f t="shared" ref="J221:J224" si="150">F221*I221</f>
        <v>0</v>
      </c>
    </row>
    <row r="222" spans="1:10" s="16" customFormat="1" ht="26.25" x14ac:dyDescent="0.35">
      <c r="A222" s="28" t="s">
        <v>24</v>
      </c>
      <c r="B222" s="22" t="s">
        <v>349</v>
      </c>
      <c r="C222" s="26" t="s">
        <v>588</v>
      </c>
      <c r="D222" s="143" t="s">
        <v>250</v>
      </c>
      <c r="E222" s="22" t="s">
        <v>270</v>
      </c>
      <c r="F222" s="27">
        <f>'memória de cálculo'!J222</f>
        <v>2</v>
      </c>
      <c r="G222" s="24"/>
      <c r="H222" s="24">
        <f t="shared" si="149"/>
        <v>0</v>
      </c>
      <c r="I222" s="24">
        <f t="shared" si="111"/>
        <v>0</v>
      </c>
      <c r="J222" s="25">
        <f t="shared" si="150"/>
        <v>0</v>
      </c>
    </row>
    <row r="223" spans="1:10" s="16" customFormat="1" ht="26.25" x14ac:dyDescent="0.35">
      <c r="A223" s="28" t="s">
        <v>24</v>
      </c>
      <c r="B223" s="22" t="s">
        <v>343</v>
      </c>
      <c r="C223" s="26" t="s">
        <v>589</v>
      </c>
      <c r="D223" s="143" t="s">
        <v>251</v>
      </c>
      <c r="E223" s="22" t="s">
        <v>270</v>
      </c>
      <c r="F223" s="27">
        <f>'memória de cálculo'!J223</f>
        <v>1</v>
      </c>
      <c r="G223" s="24"/>
      <c r="H223" s="24">
        <f t="shared" si="149"/>
        <v>0</v>
      </c>
      <c r="I223" s="24">
        <f t="shared" si="111"/>
        <v>0</v>
      </c>
      <c r="J223" s="25">
        <f t="shared" si="150"/>
        <v>0</v>
      </c>
    </row>
    <row r="224" spans="1:10" s="16" customFormat="1" ht="27" thickBot="1" x14ac:dyDescent="0.4">
      <c r="A224" s="28" t="s">
        <v>24</v>
      </c>
      <c r="B224" s="22" t="s">
        <v>348</v>
      </c>
      <c r="C224" s="26" t="s">
        <v>590</v>
      </c>
      <c r="D224" s="143" t="s">
        <v>189</v>
      </c>
      <c r="E224" s="22" t="s">
        <v>270</v>
      </c>
      <c r="F224" s="27">
        <f>'memória de cálculo'!J224</f>
        <v>4</v>
      </c>
      <c r="G224" s="24"/>
      <c r="H224" s="24">
        <f t="shared" si="149"/>
        <v>0</v>
      </c>
      <c r="I224" s="24">
        <f t="shared" si="111"/>
        <v>0</v>
      </c>
      <c r="J224" s="25">
        <f t="shared" si="150"/>
        <v>0</v>
      </c>
    </row>
    <row r="225" spans="1:10" s="16" customFormat="1" ht="27" customHeight="1" thickBot="1" x14ac:dyDescent="0.4">
      <c r="A225" s="42" t="s">
        <v>419</v>
      </c>
      <c r="B225" s="300" t="s">
        <v>247</v>
      </c>
      <c r="C225" s="301"/>
      <c r="D225" s="301"/>
      <c r="E225" s="301"/>
      <c r="F225" s="301"/>
      <c r="G225" s="302"/>
      <c r="H225" s="132">
        <f>SUM(H226:H228)</f>
        <v>0</v>
      </c>
      <c r="I225" s="43"/>
      <c r="J225" s="44">
        <f>SUM(J226:J228)</f>
        <v>0</v>
      </c>
    </row>
    <row r="226" spans="1:10" s="16" customFormat="1" ht="51" x14ac:dyDescent="0.35">
      <c r="A226" s="28" t="s">
        <v>101</v>
      </c>
      <c r="B226" s="22">
        <v>6140</v>
      </c>
      <c r="C226" s="26" t="s">
        <v>591</v>
      </c>
      <c r="D226" s="143" t="s">
        <v>252</v>
      </c>
      <c r="E226" s="22" t="s">
        <v>270</v>
      </c>
      <c r="F226" s="27">
        <f>'memória de cálculo'!J226</f>
        <v>1</v>
      </c>
      <c r="G226" s="24"/>
      <c r="H226" s="24">
        <f t="shared" ref="H226:H228" si="151">F226*G226</f>
        <v>0</v>
      </c>
      <c r="I226" s="24">
        <f t="shared" si="111"/>
        <v>0</v>
      </c>
      <c r="J226" s="25">
        <f t="shared" ref="J226:J228" si="152">F226*I226</f>
        <v>0</v>
      </c>
    </row>
    <row r="227" spans="1:10" s="16" customFormat="1" ht="51" x14ac:dyDescent="0.35">
      <c r="A227" s="28" t="s">
        <v>101</v>
      </c>
      <c r="B227" s="22">
        <v>11683</v>
      </c>
      <c r="C227" s="26" t="s">
        <v>592</v>
      </c>
      <c r="D227" s="143" t="s">
        <v>253</v>
      </c>
      <c r="E227" s="22" t="s">
        <v>270</v>
      </c>
      <c r="F227" s="27">
        <f>'memória de cálculo'!J227</f>
        <v>1</v>
      </c>
      <c r="G227" s="24"/>
      <c r="H227" s="24">
        <f t="shared" si="151"/>
        <v>0</v>
      </c>
      <c r="I227" s="24">
        <f t="shared" si="111"/>
        <v>0</v>
      </c>
      <c r="J227" s="25">
        <f t="shared" si="152"/>
        <v>0</v>
      </c>
    </row>
    <row r="228" spans="1:10" s="16" customFormat="1" ht="51.75" thickBot="1" x14ac:dyDescent="0.4">
      <c r="A228" s="28" t="s">
        <v>101</v>
      </c>
      <c r="B228" s="22">
        <v>6141</v>
      </c>
      <c r="C228" s="26" t="s">
        <v>593</v>
      </c>
      <c r="D228" s="143" t="s">
        <v>192</v>
      </c>
      <c r="E228" s="22" t="s">
        <v>270</v>
      </c>
      <c r="F228" s="27">
        <f>'memória de cálculo'!J228</f>
        <v>4</v>
      </c>
      <c r="G228" s="24"/>
      <c r="H228" s="24">
        <f t="shared" si="151"/>
        <v>0</v>
      </c>
      <c r="I228" s="24">
        <f t="shared" si="111"/>
        <v>0</v>
      </c>
      <c r="J228" s="25">
        <f t="shared" si="152"/>
        <v>0</v>
      </c>
    </row>
    <row r="229" spans="1:10" s="16" customFormat="1" ht="27" customHeight="1" thickBot="1" x14ac:dyDescent="0.4">
      <c r="A229" s="42" t="s">
        <v>420</v>
      </c>
      <c r="B229" s="300" t="s">
        <v>248</v>
      </c>
      <c r="C229" s="301"/>
      <c r="D229" s="301"/>
      <c r="E229" s="301"/>
      <c r="F229" s="301"/>
      <c r="G229" s="302"/>
      <c r="H229" s="132">
        <f>SUM(H230:H231)</f>
        <v>0</v>
      </c>
      <c r="I229" s="43"/>
      <c r="J229" s="44">
        <f>SUM(J230:J231)</f>
        <v>0</v>
      </c>
    </row>
    <row r="230" spans="1:10" s="16" customFormat="1" ht="51" x14ac:dyDescent="0.35">
      <c r="A230" s="28" t="s">
        <v>101</v>
      </c>
      <c r="B230" s="22">
        <v>3521</v>
      </c>
      <c r="C230" s="26" t="s">
        <v>594</v>
      </c>
      <c r="D230" s="143" t="s">
        <v>254</v>
      </c>
      <c r="E230" s="22" t="s">
        <v>270</v>
      </c>
      <c r="F230" s="27">
        <f>'memória de cálculo'!J230</f>
        <v>1</v>
      </c>
      <c r="G230" s="24"/>
      <c r="H230" s="24">
        <f t="shared" ref="H230:H231" si="153">F230*G230</f>
        <v>0</v>
      </c>
      <c r="I230" s="24">
        <f t="shared" si="111"/>
        <v>0</v>
      </c>
      <c r="J230" s="25">
        <f t="shared" ref="J230:J231" si="154">F230*I230</f>
        <v>0</v>
      </c>
    </row>
    <row r="231" spans="1:10" s="16" customFormat="1" ht="51.75" thickBot="1" x14ac:dyDescent="0.4">
      <c r="A231" s="28" t="s">
        <v>101</v>
      </c>
      <c r="B231" s="22">
        <v>3906</v>
      </c>
      <c r="C231" s="26" t="s">
        <v>595</v>
      </c>
      <c r="D231" s="143" t="s">
        <v>196</v>
      </c>
      <c r="E231" s="22" t="s">
        <v>270</v>
      </c>
      <c r="F231" s="27">
        <f>'memória de cálculo'!J231</f>
        <v>4</v>
      </c>
      <c r="G231" s="24"/>
      <c r="H231" s="24">
        <f t="shared" si="153"/>
        <v>0</v>
      </c>
      <c r="I231" s="24">
        <f t="shared" si="111"/>
        <v>0</v>
      </c>
      <c r="J231" s="25">
        <f t="shared" si="154"/>
        <v>0</v>
      </c>
    </row>
    <row r="232" spans="1:10" s="16" customFormat="1" ht="27" customHeight="1" thickBot="1" x14ac:dyDescent="0.4">
      <c r="A232" s="42" t="s">
        <v>421</v>
      </c>
      <c r="B232" s="300" t="s">
        <v>255</v>
      </c>
      <c r="C232" s="301"/>
      <c r="D232" s="301"/>
      <c r="E232" s="301"/>
      <c r="F232" s="301"/>
      <c r="G232" s="302"/>
      <c r="H232" s="132">
        <f>SUM(H233:H243)</f>
        <v>0</v>
      </c>
      <c r="I232" s="43"/>
      <c r="J232" s="44">
        <f>SUM(J233:J243)</f>
        <v>0</v>
      </c>
    </row>
    <row r="233" spans="1:10" s="16" customFormat="1" ht="51" x14ac:dyDescent="0.35">
      <c r="A233" s="28" t="s">
        <v>101</v>
      </c>
      <c r="B233" s="22">
        <v>95</v>
      </c>
      <c r="C233" s="26" t="s">
        <v>596</v>
      </c>
      <c r="D233" s="143" t="s">
        <v>256</v>
      </c>
      <c r="E233" s="22" t="s">
        <v>270</v>
      </c>
      <c r="F233" s="27">
        <f>'memória de cálculo'!J233</f>
        <v>1</v>
      </c>
      <c r="G233" s="24"/>
      <c r="H233" s="24">
        <f t="shared" ref="H233:H239" si="155">F233*G233</f>
        <v>0</v>
      </c>
      <c r="I233" s="24">
        <f t="shared" si="111"/>
        <v>0</v>
      </c>
      <c r="J233" s="25">
        <f t="shared" ref="J233:J239" si="156">F233*I233</f>
        <v>0</v>
      </c>
    </row>
    <row r="234" spans="1:10" s="16" customFormat="1" ht="51" x14ac:dyDescent="0.35">
      <c r="A234" s="28" t="s">
        <v>101</v>
      </c>
      <c r="B234" s="22">
        <v>96</v>
      </c>
      <c r="C234" s="26" t="s">
        <v>597</v>
      </c>
      <c r="D234" s="143" t="s">
        <v>202</v>
      </c>
      <c r="E234" s="22" t="s">
        <v>270</v>
      </c>
      <c r="F234" s="27">
        <f>'memória de cálculo'!J234</f>
        <v>4</v>
      </c>
      <c r="G234" s="24"/>
      <c r="H234" s="24">
        <f t="shared" si="155"/>
        <v>0</v>
      </c>
      <c r="I234" s="24">
        <f t="shared" si="111"/>
        <v>0</v>
      </c>
      <c r="J234" s="25">
        <f t="shared" si="156"/>
        <v>0</v>
      </c>
    </row>
    <row r="235" spans="1:10" s="16" customFormat="1" ht="51" x14ac:dyDescent="0.35">
      <c r="A235" s="28" t="s">
        <v>101</v>
      </c>
      <c r="B235" s="22">
        <v>88</v>
      </c>
      <c r="C235" s="26" t="s">
        <v>598</v>
      </c>
      <c r="D235" s="143" t="s">
        <v>203</v>
      </c>
      <c r="E235" s="22" t="s">
        <v>270</v>
      </c>
      <c r="F235" s="27">
        <f>'memória de cálculo'!J235</f>
        <v>3</v>
      </c>
      <c r="G235" s="24"/>
      <c r="H235" s="24">
        <f t="shared" si="155"/>
        <v>0</v>
      </c>
      <c r="I235" s="24">
        <f t="shared" si="111"/>
        <v>0</v>
      </c>
      <c r="J235" s="25">
        <f t="shared" si="156"/>
        <v>0</v>
      </c>
    </row>
    <row r="236" spans="1:10" s="16" customFormat="1" ht="51" x14ac:dyDescent="0.35">
      <c r="A236" s="28" t="s">
        <v>101</v>
      </c>
      <c r="B236" s="22">
        <v>107</v>
      </c>
      <c r="C236" s="26" t="s">
        <v>599</v>
      </c>
      <c r="D236" s="143" t="s">
        <v>257</v>
      </c>
      <c r="E236" s="22" t="s">
        <v>270</v>
      </c>
      <c r="F236" s="27">
        <f>'memória de cálculo'!J236</f>
        <v>4</v>
      </c>
      <c r="G236" s="24"/>
      <c r="H236" s="24">
        <f t="shared" si="155"/>
        <v>0</v>
      </c>
      <c r="I236" s="24">
        <f t="shared" si="111"/>
        <v>0</v>
      </c>
      <c r="J236" s="25">
        <f t="shared" si="156"/>
        <v>0</v>
      </c>
    </row>
    <row r="237" spans="1:10" s="16" customFormat="1" ht="51" x14ac:dyDescent="0.35">
      <c r="A237" s="28" t="s">
        <v>101</v>
      </c>
      <c r="B237" s="22">
        <v>65</v>
      </c>
      <c r="C237" s="26" t="s">
        <v>600</v>
      </c>
      <c r="D237" s="143" t="s">
        <v>204</v>
      </c>
      <c r="E237" s="22" t="s">
        <v>270</v>
      </c>
      <c r="F237" s="27">
        <f>'memória de cálculo'!J237</f>
        <v>6</v>
      </c>
      <c r="G237" s="24"/>
      <c r="H237" s="24">
        <f t="shared" si="155"/>
        <v>0</v>
      </c>
      <c r="I237" s="24">
        <f t="shared" si="111"/>
        <v>0</v>
      </c>
      <c r="J237" s="25">
        <f t="shared" si="156"/>
        <v>0</v>
      </c>
    </row>
    <row r="238" spans="1:10" s="16" customFormat="1" ht="51" x14ac:dyDescent="0.35">
      <c r="A238" s="28" t="s">
        <v>101</v>
      </c>
      <c r="B238" s="22">
        <v>3542</v>
      </c>
      <c r="C238" s="26" t="s">
        <v>601</v>
      </c>
      <c r="D238" s="143" t="s">
        <v>258</v>
      </c>
      <c r="E238" s="22" t="s">
        <v>270</v>
      </c>
      <c r="F238" s="27">
        <f>'memória de cálculo'!J238</f>
        <v>2</v>
      </c>
      <c r="G238" s="24"/>
      <c r="H238" s="24">
        <f t="shared" si="155"/>
        <v>0</v>
      </c>
      <c r="I238" s="24">
        <f t="shared" si="111"/>
        <v>0</v>
      </c>
      <c r="J238" s="25">
        <f t="shared" si="156"/>
        <v>0</v>
      </c>
    </row>
    <row r="239" spans="1:10" s="16" customFormat="1" ht="51" x14ac:dyDescent="0.35">
      <c r="A239" s="28" t="s">
        <v>101</v>
      </c>
      <c r="B239" s="22">
        <v>3529</v>
      </c>
      <c r="C239" s="26" t="s">
        <v>602</v>
      </c>
      <c r="D239" s="143" t="s">
        <v>259</v>
      </c>
      <c r="E239" s="22" t="s">
        <v>270</v>
      </c>
      <c r="F239" s="27">
        <f>'memória de cálculo'!J239</f>
        <v>11</v>
      </c>
      <c r="G239" s="24"/>
      <c r="H239" s="24">
        <f t="shared" si="155"/>
        <v>0</v>
      </c>
      <c r="I239" s="24">
        <f t="shared" si="111"/>
        <v>0</v>
      </c>
      <c r="J239" s="25">
        <f t="shared" si="156"/>
        <v>0</v>
      </c>
    </row>
    <row r="240" spans="1:10" s="16" customFormat="1" ht="51" x14ac:dyDescent="0.35">
      <c r="A240" s="28" t="s">
        <v>101</v>
      </c>
      <c r="B240" s="22">
        <v>3868</v>
      </c>
      <c r="C240" s="26" t="s">
        <v>603</v>
      </c>
      <c r="D240" s="143" t="s">
        <v>260</v>
      </c>
      <c r="E240" s="22" t="s">
        <v>270</v>
      </c>
      <c r="F240" s="27">
        <f>'memória de cálculo'!J240</f>
        <v>2</v>
      </c>
      <c r="G240" s="24"/>
      <c r="H240" s="24">
        <f t="shared" ref="H240:H243" si="157">F240*G240</f>
        <v>0</v>
      </c>
      <c r="I240" s="24">
        <f t="shared" si="111"/>
        <v>0</v>
      </c>
      <c r="J240" s="25">
        <f t="shared" ref="J240:J243" si="158">F240*I240</f>
        <v>0</v>
      </c>
    </row>
    <row r="241" spans="1:10" s="16" customFormat="1" ht="51" x14ac:dyDescent="0.35">
      <c r="A241" s="28" t="s">
        <v>101</v>
      </c>
      <c r="B241" s="22">
        <v>9867</v>
      </c>
      <c r="C241" s="26" t="s">
        <v>604</v>
      </c>
      <c r="D241" s="143" t="s">
        <v>261</v>
      </c>
      <c r="E241" s="22" t="s">
        <v>36</v>
      </c>
      <c r="F241" s="27">
        <f>'memória de cálculo'!J241</f>
        <v>6.04</v>
      </c>
      <c r="G241" s="24"/>
      <c r="H241" s="24">
        <f t="shared" si="157"/>
        <v>0</v>
      </c>
      <c r="I241" s="24">
        <f t="shared" si="111"/>
        <v>0</v>
      </c>
      <c r="J241" s="25">
        <f t="shared" si="158"/>
        <v>0</v>
      </c>
    </row>
    <row r="242" spans="1:10" s="16" customFormat="1" ht="51" x14ac:dyDescent="0.35">
      <c r="A242" s="28" t="s">
        <v>101</v>
      </c>
      <c r="B242" s="22">
        <v>9868</v>
      </c>
      <c r="C242" s="26" t="s">
        <v>605</v>
      </c>
      <c r="D242" s="143" t="s">
        <v>262</v>
      </c>
      <c r="E242" s="22" t="s">
        <v>36</v>
      </c>
      <c r="F242" s="27">
        <f>'memória de cálculo'!J242</f>
        <v>17.96</v>
      </c>
      <c r="G242" s="24"/>
      <c r="H242" s="24">
        <f t="shared" si="157"/>
        <v>0</v>
      </c>
      <c r="I242" s="24">
        <f t="shared" si="111"/>
        <v>0</v>
      </c>
      <c r="J242" s="25">
        <f t="shared" si="158"/>
        <v>0</v>
      </c>
    </row>
    <row r="243" spans="1:10" s="16" customFormat="1" ht="51.75" thickBot="1" x14ac:dyDescent="0.4">
      <c r="A243" s="28" t="s">
        <v>101</v>
      </c>
      <c r="B243" s="22">
        <v>7139</v>
      </c>
      <c r="C243" s="26" t="s">
        <v>606</v>
      </c>
      <c r="D243" s="143" t="s">
        <v>263</v>
      </c>
      <c r="E243" s="22" t="s">
        <v>270</v>
      </c>
      <c r="F243" s="27">
        <f>'memória de cálculo'!J243</f>
        <v>3</v>
      </c>
      <c r="G243" s="24"/>
      <c r="H243" s="24">
        <f t="shared" si="157"/>
        <v>0</v>
      </c>
      <c r="I243" s="24">
        <f t="shared" si="111"/>
        <v>0</v>
      </c>
      <c r="J243" s="25">
        <f t="shared" si="158"/>
        <v>0</v>
      </c>
    </row>
    <row r="244" spans="1:10" s="16" customFormat="1" ht="27" customHeight="1" thickBot="1" x14ac:dyDescent="0.4">
      <c r="A244" s="42" t="s">
        <v>422</v>
      </c>
      <c r="B244" s="300" t="s">
        <v>264</v>
      </c>
      <c r="C244" s="301"/>
      <c r="D244" s="301"/>
      <c r="E244" s="301"/>
      <c r="F244" s="301"/>
      <c r="G244" s="302"/>
      <c r="H244" s="132">
        <f>SUM(H245:H248)</f>
        <v>0</v>
      </c>
      <c r="I244" s="43"/>
      <c r="J244" s="44">
        <f>SUM(J245:J248)</f>
        <v>0</v>
      </c>
    </row>
    <row r="245" spans="1:10" s="16" customFormat="1" ht="51" x14ac:dyDescent="0.35">
      <c r="A245" s="28" t="s">
        <v>101</v>
      </c>
      <c r="B245" s="22">
        <v>3515</v>
      </c>
      <c r="C245" s="26" t="s">
        <v>607</v>
      </c>
      <c r="D245" s="143" t="s">
        <v>265</v>
      </c>
      <c r="E245" s="22" t="s">
        <v>270</v>
      </c>
      <c r="F245" s="27">
        <f>'memória de cálculo'!J245</f>
        <v>1</v>
      </c>
      <c r="G245" s="24"/>
      <c r="H245" s="24">
        <f t="shared" ref="H245:H248" si="159">F245*G245</f>
        <v>0</v>
      </c>
      <c r="I245" s="24">
        <f t="shared" si="111"/>
        <v>0</v>
      </c>
      <c r="J245" s="25">
        <f t="shared" ref="J245:J248" si="160">F245*I245</f>
        <v>0</v>
      </c>
    </row>
    <row r="246" spans="1:10" s="16" customFormat="1" ht="51" x14ac:dyDescent="0.35">
      <c r="A246" s="28" t="s">
        <v>101</v>
      </c>
      <c r="B246" s="22">
        <v>20147</v>
      </c>
      <c r="C246" s="26" t="s">
        <v>608</v>
      </c>
      <c r="D246" s="143" t="s">
        <v>209</v>
      </c>
      <c r="E246" s="22" t="s">
        <v>270</v>
      </c>
      <c r="F246" s="27">
        <f>'memória de cálculo'!J246</f>
        <v>3</v>
      </c>
      <c r="G246" s="24"/>
      <c r="H246" s="24">
        <f t="shared" si="159"/>
        <v>0</v>
      </c>
      <c r="I246" s="24">
        <f t="shared" si="111"/>
        <v>0</v>
      </c>
      <c r="J246" s="25">
        <f t="shared" si="160"/>
        <v>0</v>
      </c>
    </row>
    <row r="247" spans="1:10" s="16" customFormat="1" ht="51" x14ac:dyDescent="0.35">
      <c r="A247" s="28" t="s">
        <v>101</v>
      </c>
      <c r="B247" s="22">
        <v>7121</v>
      </c>
      <c r="C247" s="26" t="s">
        <v>609</v>
      </c>
      <c r="D247" s="143" t="s">
        <v>266</v>
      </c>
      <c r="E247" s="22" t="s">
        <v>270</v>
      </c>
      <c r="F247" s="27">
        <f>'memória de cálculo'!J247</f>
        <v>1</v>
      </c>
      <c r="G247" s="24"/>
      <c r="H247" s="24">
        <f t="shared" si="159"/>
        <v>0</v>
      </c>
      <c r="I247" s="24">
        <f t="shared" si="111"/>
        <v>0</v>
      </c>
      <c r="J247" s="25">
        <f t="shared" si="160"/>
        <v>0</v>
      </c>
    </row>
    <row r="248" spans="1:10" s="16" customFormat="1" ht="51.75" thickBot="1" x14ac:dyDescent="0.4">
      <c r="A248" s="28" t="s">
        <v>101</v>
      </c>
      <c r="B248" s="22">
        <v>7137</v>
      </c>
      <c r="C248" s="26" t="s">
        <v>610</v>
      </c>
      <c r="D248" s="143" t="s">
        <v>267</v>
      </c>
      <c r="E248" s="22" t="s">
        <v>270</v>
      </c>
      <c r="F248" s="27">
        <f>'memória de cálculo'!J248</f>
        <v>2</v>
      </c>
      <c r="G248" s="24"/>
      <c r="H248" s="24">
        <f t="shared" si="159"/>
        <v>0</v>
      </c>
      <c r="I248" s="24">
        <f t="shared" si="111"/>
        <v>0</v>
      </c>
      <c r="J248" s="25">
        <f t="shared" si="160"/>
        <v>0</v>
      </c>
    </row>
    <row r="249" spans="1:10" s="16" customFormat="1" ht="27" customHeight="1" thickBot="1" x14ac:dyDescent="0.4">
      <c r="A249" s="42" t="s">
        <v>423</v>
      </c>
      <c r="B249" s="300" t="s">
        <v>268</v>
      </c>
      <c r="C249" s="301"/>
      <c r="D249" s="301"/>
      <c r="E249" s="301"/>
      <c r="F249" s="301"/>
      <c r="G249" s="302"/>
      <c r="H249" s="132">
        <f>SUM(H250:H251)</f>
        <v>0</v>
      </c>
      <c r="I249" s="43"/>
      <c r="J249" s="44">
        <f>SUM(J250:J251)</f>
        <v>0</v>
      </c>
    </row>
    <row r="250" spans="1:10" s="16" customFormat="1" ht="26.25" x14ac:dyDescent="0.35">
      <c r="A250" s="28" t="s">
        <v>665</v>
      </c>
      <c r="B250" s="22" t="s">
        <v>689</v>
      </c>
      <c r="C250" s="26" t="s">
        <v>611</v>
      </c>
      <c r="D250" s="143" t="s">
        <v>644</v>
      </c>
      <c r="E250" s="22" t="s">
        <v>270</v>
      </c>
      <c r="F250" s="27">
        <f>'memória de cálculo'!J250</f>
        <v>1</v>
      </c>
      <c r="G250" s="24"/>
      <c r="H250" s="24">
        <f t="shared" ref="H250" si="161">F250*G250</f>
        <v>0</v>
      </c>
      <c r="I250" s="24">
        <f t="shared" si="111"/>
        <v>0</v>
      </c>
      <c r="J250" s="25">
        <f t="shared" ref="J250" si="162">F250*I250</f>
        <v>0</v>
      </c>
    </row>
    <row r="251" spans="1:10" s="16" customFormat="1" ht="51.75" thickBot="1" x14ac:dyDescent="0.4">
      <c r="A251" s="28" t="s">
        <v>101</v>
      </c>
      <c r="B251" s="22">
        <v>11830</v>
      </c>
      <c r="C251" s="26" t="s">
        <v>612</v>
      </c>
      <c r="D251" s="143" t="s">
        <v>269</v>
      </c>
      <c r="E251" s="22" t="s">
        <v>270</v>
      </c>
      <c r="F251" s="27">
        <f>'memória de cálculo'!J251</f>
        <v>1</v>
      </c>
      <c r="G251" s="24"/>
      <c r="H251" s="24">
        <f t="shared" ref="H251" si="163">F251*G251</f>
        <v>0</v>
      </c>
      <c r="I251" s="24">
        <f t="shared" si="111"/>
        <v>0</v>
      </c>
      <c r="J251" s="25">
        <f t="shared" ref="J251" si="164">F251*I251</f>
        <v>0</v>
      </c>
    </row>
    <row r="252" spans="1:10" s="16" customFormat="1" ht="27" customHeight="1" thickBot="1" x14ac:dyDescent="0.4">
      <c r="A252" s="40" t="s">
        <v>424</v>
      </c>
      <c r="B252" s="303" t="s">
        <v>27</v>
      </c>
      <c r="C252" s="304"/>
      <c r="D252" s="304"/>
      <c r="E252" s="304"/>
      <c r="F252" s="304"/>
      <c r="G252" s="305"/>
      <c r="H252" s="131">
        <f>SUM(H253)</f>
        <v>0</v>
      </c>
      <c r="I252" s="118"/>
      <c r="J252" s="41">
        <f>SUM(J253)</f>
        <v>0</v>
      </c>
    </row>
    <row r="253" spans="1:10" ht="27" thickBot="1" x14ac:dyDescent="0.3">
      <c r="A253" s="28" t="s">
        <v>24</v>
      </c>
      <c r="B253" s="45" t="s">
        <v>11</v>
      </c>
      <c r="C253" s="46" t="s">
        <v>613</v>
      </c>
      <c r="D253" s="145" t="s">
        <v>27</v>
      </c>
      <c r="E253" s="47" t="s">
        <v>37</v>
      </c>
      <c r="F253" s="27">
        <f>'memória de cálculo'!J253</f>
        <v>246.24</v>
      </c>
      <c r="G253" s="48"/>
      <c r="H253" s="49">
        <f t="shared" ref="H253" si="165">F253*G253</f>
        <v>0</v>
      </c>
      <c r="I253" s="49">
        <f>($G253*$J$3+$G253)</f>
        <v>0</v>
      </c>
      <c r="J253" s="50">
        <f t="shared" ref="J253" si="166">F253*I253</f>
        <v>0</v>
      </c>
    </row>
    <row r="254" spans="1:10" ht="55.5" customHeight="1" thickBot="1" x14ac:dyDescent="0.3">
      <c r="A254" s="328" t="s">
        <v>734</v>
      </c>
      <c r="B254" s="329"/>
      <c r="C254" s="329"/>
      <c r="D254" s="329"/>
      <c r="E254" s="329"/>
      <c r="F254" s="329"/>
      <c r="G254" s="330"/>
      <c r="H254" s="136">
        <f>H8+H13</f>
        <v>0</v>
      </c>
      <c r="I254" s="135"/>
      <c r="J254" s="136">
        <f>J8+J13</f>
        <v>0</v>
      </c>
    </row>
    <row r="255" spans="1:10" ht="14.45" customHeight="1" x14ac:dyDescent="0.25">
      <c r="A255" s="324"/>
      <c r="B255" s="325"/>
      <c r="C255" s="325"/>
      <c r="D255" s="331"/>
      <c r="E255" s="315" t="s">
        <v>170</v>
      </c>
      <c r="F255" s="316"/>
      <c r="G255" s="316"/>
      <c r="H255" s="316"/>
      <c r="I255" s="316"/>
      <c r="J255" s="317"/>
    </row>
    <row r="256" spans="1:10" ht="57" customHeight="1" x14ac:dyDescent="0.25">
      <c r="A256" s="326"/>
      <c r="B256" s="327"/>
      <c r="C256" s="327"/>
      <c r="D256" s="332"/>
      <c r="E256" s="318"/>
      <c r="F256" s="319"/>
      <c r="G256" s="319"/>
      <c r="H256" s="319"/>
      <c r="I256" s="319"/>
      <c r="J256" s="320"/>
    </row>
    <row r="257" spans="1:10" ht="56.45" customHeight="1" x14ac:dyDescent="0.25">
      <c r="A257" s="326"/>
      <c r="B257" s="327"/>
      <c r="C257" s="327"/>
      <c r="D257" s="332"/>
      <c r="E257" s="318"/>
      <c r="F257" s="319"/>
      <c r="G257" s="319"/>
      <c r="H257" s="319"/>
      <c r="I257" s="319"/>
      <c r="J257" s="320"/>
    </row>
    <row r="258" spans="1:10" ht="95.25" customHeight="1" thickBot="1" x14ac:dyDescent="0.3">
      <c r="A258" s="313"/>
      <c r="B258" s="314"/>
      <c r="C258" s="314"/>
      <c r="D258" s="333"/>
      <c r="E258" s="321"/>
      <c r="F258" s="322"/>
      <c r="G258" s="322"/>
      <c r="H258" s="322"/>
      <c r="I258" s="322"/>
      <c r="J258" s="323"/>
    </row>
    <row r="260" spans="1:10" ht="25.5" x14ac:dyDescent="0.35">
      <c r="D260" s="51"/>
    </row>
    <row r="265" spans="1:10" ht="18.75" customHeight="1" x14ac:dyDescent="0.25"/>
  </sheetData>
  <mergeCells count="73">
    <mergeCell ref="B244:G244"/>
    <mergeCell ref="B249:G249"/>
    <mergeCell ref="B156:G156"/>
    <mergeCell ref="B13:G13"/>
    <mergeCell ref="B14:G14"/>
    <mergeCell ref="B152:G152"/>
    <mergeCell ref="B154:G154"/>
    <mergeCell ref="B125:G125"/>
    <mergeCell ref="B128:G128"/>
    <mergeCell ref="B133:G133"/>
    <mergeCell ref="B140:G140"/>
    <mergeCell ref="B142:G142"/>
    <mergeCell ref="D255:D258"/>
    <mergeCell ref="B161:G161"/>
    <mergeCell ref="B163:G163"/>
    <mergeCell ref="B169:G169"/>
    <mergeCell ref="B171:G171"/>
    <mergeCell ref="B178:G178"/>
    <mergeCell ref="B214:G214"/>
    <mergeCell ref="B220:G220"/>
    <mergeCell ref="B225:G225"/>
    <mergeCell ref="B229:G229"/>
    <mergeCell ref="B180:G180"/>
    <mergeCell ref="B184:G184"/>
    <mergeCell ref="B191:G191"/>
    <mergeCell ref="B206:G206"/>
    <mergeCell ref="B209:G209"/>
    <mergeCell ref="B232:G232"/>
    <mergeCell ref="A1:A5"/>
    <mergeCell ref="D6:D7"/>
    <mergeCell ref="H1:J1"/>
    <mergeCell ref="A258:C258"/>
    <mergeCell ref="E255:J257"/>
    <mergeCell ref="E258:J258"/>
    <mergeCell ref="A255:C257"/>
    <mergeCell ref="B52:G52"/>
    <mergeCell ref="B58:G58"/>
    <mergeCell ref="B65:G65"/>
    <mergeCell ref="B70:G70"/>
    <mergeCell ref="B84:G84"/>
    <mergeCell ref="B85:G85"/>
    <mergeCell ref="B94:G94"/>
    <mergeCell ref="B252:G252"/>
    <mergeCell ref="A254:G254"/>
    <mergeCell ref="A6:A7"/>
    <mergeCell ref="B157:G157"/>
    <mergeCell ref="B38:G38"/>
    <mergeCell ref="B43:G43"/>
    <mergeCell ref="B47:G47"/>
    <mergeCell ref="F6:F7"/>
    <mergeCell ref="B17:G17"/>
    <mergeCell ref="B30:G30"/>
    <mergeCell ref="C6:C7"/>
    <mergeCell ref="B8:G8"/>
    <mergeCell ref="B15:G15"/>
    <mergeCell ref="B62:G62"/>
    <mergeCell ref="B96:G96"/>
    <mergeCell ref="B102:G102"/>
    <mergeCell ref="B104:G104"/>
    <mergeCell ref="B118:G118"/>
    <mergeCell ref="H4:J4"/>
    <mergeCell ref="B4:D4"/>
    <mergeCell ref="B5:D5"/>
    <mergeCell ref="B1:G2"/>
    <mergeCell ref="B6:B7"/>
    <mergeCell ref="E6:E7"/>
    <mergeCell ref="B3:D3"/>
    <mergeCell ref="H2:J2"/>
    <mergeCell ref="G6:H6"/>
    <mergeCell ref="I6:J6"/>
    <mergeCell ref="H3:I3"/>
    <mergeCell ref="E3:G5"/>
    <mergeCell ref="H5:J5"/>
  </mergeCells>
  <phoneticPr fontId="28" type="noConversion"/>
  <printOptions horizontalCentered="1" verticalCentered="1"/>
  <pageMargins left="0.51181102362204722" right="0.51181102362204722" top="0.78740157480314965" bottom="0.78740157480314965" header="0.31496062992125984" footer="0.31496062992125984"/>
  <pageSetup paperSize="9" scale="29" fitToHeight="0" orientation="landscape" r:id="rId1"/>
  <headerFooter>
    <oddHeader>&amp;L&amp;G</oddHeader>
    <oddFooter xml:space="preserve">&amp;C&amp;12RJ Morais Engenharia e Arquitetura Ltda
www.rjmorais.com.br / rjmorais@rjmorais.com.br / Fone: (37) 99954-4316
CNPJ: 42.441.571/0001-01
</oddFooter>
  </headerFooter>
  <rowBreaks count="6" manualBreakCount="6">
    <brk id="37" max="9" man="1"/>
    <brk id="69" max="9" man="1"/>
    <brk id="103" max="9" man="1"/>
    <brk id="155" max="9" man="1"/>
    <brk id="190" max="9" man="1"/>
    <brk id="228"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264"/>
  <sheetViews>
    <sheetView view="pageBreakPreview" zoomScale="40" zoomScaleNormal="100" zoomScaleSheetLayoutView="40" workbookViewId="0">
      <selection activeCell="B1" sqref="B1:G2"/>
    </sheetView>
  </sheetViews>
  <sheetFormatPr defaultRowHeight="15" x14ac:dyDescent="0.25"/>
  <cols>
    <col min="1" max="1" width="23" style="9" customWidth="1"/>
    <col min="2" max="2" width="22.7109375" style="9" customWidth="1"/>
    <col min="3" max="3" width="17" customWidth="1"/>
    <col min="4" max="4" width="176.7109375" customWidth="1"/>
    <col min="6" max="6" width="14.28515625" style="5" customWidth="1"/>
    <col min="7" max="7" width="21" customWidth="1"/>
    <col min="8" max="8" width="31" bestFit="1" customWidth="1"/>
    <col min="9" max="9" width="67.28515625" customWidth="1"/>
    <col min="10" max="10" width="30.7109375" bestFit="1" customWidth="1"/>
  </cols>
  <sheetData>
    <row r="1" spans="1:10" ht="31.9" customHeight="1" x14ac:dyDescent="0.25">
      <c r="A1" s="308"/>
      <c r="B1" s="357" t="s">
        <v>28</v>
      </c>
      <c r="C1" s="357"/>
      <c r="D1" s="357"/>
      <c r="E1" s="357"/>
      <c r="F1" s="357"/>
      <c r="G1" s="358"/>
      <c r="H1" s="361" t="str">
        <f>Planilha!H1</f>
        <v>DATA = MAIO DE 2023</v>
      </c>
      <c r="I1" s="361"/>
      <c r="J1" s="362"/>
    </row>
    <row r="2" spans="1:10" ht="36" customHeight="1" x14ac:dyDescent="0.25">
      <c r="A2" s="309"/>
      <c r="B2" s="359"/>
      <c r="C2" s="359"/>
      <c r="D2" s="359"/>
      <c r="E2" s="359"/>
      <c r="F2" s="359"/>
      <c r="G2" s="360"/>
      <c r="H2" s="363" t="str">
        <f>Planilha!H2</f>
        <v>Data-Base (mês de ref.): SINAPI/MAIO 2023 - SETOP/JAN 2023 - SUDECAP/ABRIL 2023</v>
      </c>
      <c r="I2" s="364"/>
      <c r="J2" s="365"/>
    </row>
    <row r="3" spans="1:10" ht="32.450000000000003" customHeight="1" x14ac:dyDescent="0.25">
      <c r="A3" s="309"/>
      <c r="B3" s="366" t="str">
        <f>Planilha!B3</f>
        <v>CONSTRUÇÃO DE 9 CASAS POPULARES</v>
      </c>
      <c r="C3" s="366"/>
      <c r="D3" s="367"/>
      <c r="E3" s="368" t="s">
        <v>10</v>
      </c>
      <c r="F3" s="369"/>
      <c r="G3" s="370"/>
      <c r="H3" s="377" t="s">
        <v>26</v>
      </c>
      <c r="I3" s="378"/>
      <c r="J3" s="10">
        <f>BDI!I7</f>
        <v>0.18959999999999999</v>
      </c>
    </row>
    <row r="4" spans="1:10" ht="30" customHeight="1" x14ac:dyDescent="0.25">
      <c r="A4" s="309"/>
      <c r="B4" s="379" t="str">
        <f>Planilha!B4</f>
        <v>LOCAL: RUA GASPARINO JOSÉ DA SILVA, CEDRO DO ABAETÉ - MG</v>
      </c>
      <c r="C4" s="379"/>
      <c r="D4" s="380"/>
      <c r="E4" s="371"/>
      <c r="F4" s="372"/>
      <c r="G4" s="373"/>
      <c r="H4" s="381" t="s">
        <v>25</v>
      </c>
      <c r="I4" s="382"/>
      <c r="J4" s="383"/>
    </row>
    <row r="5" spans="1:10" ht="29.45" customHeight="1" thickBot="1" x14ac:dyDescent="0.3">
      <c r="A5" s="310"/>
      <c r="B5" s="384" t="str">
        <f>Planilha!B5</f>
        <v>PREFEITURA MUNICIPAL DE CEDRO DO ABAETÉ - MG</v>
      </c>
      <c r="C5" s="384"/>
      <c r="D5" s="385"/>
      <c r="E5" s="374"/>
      <c r="F5" s="375"/>
      <c r="G5" s="376"/>
      <c r="H5" s="354" t="s">
        <v>9</v>
      </c>
      <c r="I5" s="355"/>
      <c r="J5" s="356"/>
    </row>
    <row r="6" spans="1:10" x14ac:dyDescent="0.25">
      <c r="A6" s="386"/>
      <c r="B6" s="387" t="s">
        <v>1</v>
      </c>
      <c r="C6" s="387" t="s">
        <v>2</v>
      </c>
      <c r="D6" s="387" t="s">
        <v>3</v>
      </c>
      <c r="E6" s="387" t="s">
        <v>0</v>
      </c>
      <c r="F6" s="389" t="s">
        <v>29</v>
      </c>
      <c r="G6" s="389"/>
      <c r="H6" s="391" t="s">
        <v>30</v>
      </c>
      <c r="I6" s="391"/>
      <c r="J6" s="351" t="s">
        <v>31</v>
      </c>
    </row>
    <row r="7" spans="1:10" ht="15.75" thickBot="1" x14ac:dyDescent="0.3">
      <c r="A7" s="386"/>
      <c r="B7" s="388"/>
      <c r="C7" s="388"/>
      <c r="D7" s="388"/>
      <c r="E7" s="388"/>
      <c r="F7" s="390"/>
      <c r="G7" s="390"/>
      <c r="H7" s="392"/>
      <c r="I7" s="392"/>
      <c r="J7" s="352"/>
    </row>
    <row r="8" spans="1:10" ht="25.15" customHeight="1" thickBot="1" x14ac:dyDescent="0.3">
      <c r="A8" s="4">
        <f>Planilha!A8</f>
        <v>1</v>
      </c>
      <c r="B8" s="348" t="str">
        <f>Planilha!B8</f>
        <v xml:space="preserve">SERVIÇOS PRELIMINARES EM COMUM </v>
      </c>
      <c r="C8" s="349"/>
      <c r="D8" s="349"/>
      <c r="E8" s="349"/>
      <c r="F8" s="349"/>
      <c r="G8" s="349"/>
      <c r="H8" s="349"/>
      <c r="I8" s="349"/>
      <c r="J8" s="350"/>
    </row>
    <row r="9" spans="1:10" ht="204" x14ac:dyDescent="0.25">
      <c r="A9" s="21" t="str">
        <f>Planilha!A9</f>
        <v>Setop</v>
      </c>
      <c r="B9" s="22" t="str">
        <f>Planilha!B9</f>
        <v>ED-16660</v>
      </c>
      <c r="C9" s="26" t="str">
        <f>Planilha!C9</f>
        <v>1.1</v>
      </c>
      <c r="D9" s="148" t="str">
        <f>Planilha!D9</f>
        <v>FORNECIMENTO E COLOCAÇÃO DE PLACA DE OBRA EM CHAPA GALVANIZADA #26, ESP. 0,45 MM, PLOTADA COM ADESIVO VINÍLICO, AFIXADA COM REBITES 4,8X40 MM, EM ESTRUTURA METÁLICA DE METALON 20X20 MM, ESP. 1,25 MM, INCLUSIVE SUPORTE EM EUCALIPTO AUTOCLAVADO PINTADO COM TINTA PVA FORNECIMENTO E COLOCAÇÃO DE PLACA DE OBRA EM CHAPA GALVANIZADA #26, ESP. 0,45 MM, PLOTADA COM ADESIVO VINÍLICO, AFIXADA COM REBITES 4,8X40 MM, EM ESTRUTURA METÁLICA DE METALON 20X20 MM, ESP. 1,25 MM, INCLUSIVE SUPORTE EM EUCALIPTO AUTOCLAVADO PINTADO COM TINTA PVA DUAS (2) DEMÃOS</v>
      </c>
      <c r="E9" s="22" t="str">
        <f>Planilha!E9</f>
        <v>m²</v>
      </c>
      <c r="F9" s="341" t="s">
        <v>84</v>
      </c>
      <c r="G9" s="341"/>
      <c r="H9" s="341" t="s">
        <v>137</v>
      </c>
      <c r="I9" s="341"/>
      <c r="J9" s="152">
        <f>1.5*3</f>
        <v>4.5</v>
      </c>
    </row>
    <row r="10" spans="1:10" ht="26.25" x14ac:dyDescent="0.25">
      <c r="A10" s="28" t="str">
        <f>Planilha!A10</f>
        <v>Setop</v>
      </c>
      <c r="B10" s="29" t="str">
        <f>Planilha!B10</f>
        <v>CREA/MG</v>
      </c>
      <c r="C10" s="23" t="str">
        <f>Planilha!C10</f>
        <v>1.2</v>
      </c>
      <c r="D10" s="149" t="str">
        <f>Planilha!D10</f>
        <v>ANOTAÇÃO DE RESPONSABILIDADE TÉCNICA DE EXECUÇÃO / EMISSÃO DE CAT</v>
      </c>
      <c r="E10" s="29" t="str">
        <f>Planilha!E10</f>
        <v>vb</v>
      </c>
      <c r="F10" s="346" t="s">
        <v>85</v>
      </c>
      <c r="G10" s="346"/>
      <c r="H10" s="346" t="s">
        <v>87</v>
      </c>
      <c r="I10" s="346"/>
      <c r="J10" s="153">
        <v>1</v>
      </c>
    </row>
    <row r="11" spans="1:10" ht="26.25" x14ac:dyDescent="0.25">
      <c r="A11" s="28" t="str">
        <f>Planilha!A11</f>
        <v>Sudecap</v>
      </c>
      <c r="B11" s="29" t="str">
        <f>Planilha!B11</f>
        <v>89.50.02</v>
      </c>
      <c r="C11" s="23" t="str">
        <f>Planilha!C11</f>
        <v>1.3</v>
      </c>
      <c r="D11" s="149" t="str">
        <f>Planilha!D11</f>
        <v>CONTAINER 6,0X2,30X2,82M COM ISOLAMENTO TERMICO</v>
      </c>
      <c r="E11" s="29" t="str">
        <f>Planilha!E11</f>
        <v>mês</v>
      </c>
      <c r="F11" s="346" t="s">
        <v>86</v>
      </c>
      <c r="G11" s="346"/>
      <c r="H11" s="346" t="s">
        <v>87</v>
      </c>
      <c r="I11" s="346"/>
      <c r="J11" s="154">
        <v>6</v>
      </c>
    </row>
    <row r="12" spans="1:10" ht="77.25" thickBot="1" x14ac:dyDescent="0.3">
      <c r="A12" s="28" t="str">
        <f>Planilha!A12</f>
        <v>Setop</v>
      </c>
      <c r="B12" s="29" t="str">
        <f>Planilha!B12</f>
        <v>ED-50137</v>
      </c>
      <c r="C12" s="23" t="str">
        <f>Planilha!C12</f>
        <v>1.4</v>
      </c>
      <c r="D12" s="149" t="str">
        <f>Planilha!D12</f>
        <v>MOBILIZAÇÃO E DESMOBILIZAÇÃO DE CONTAINER, INCLUSIVE CARGA, DESCARGA E TRANSPORTE EM CAMINHÃO CARROCERIA COM GUINDAUTO (MUNCK), EXCLUSIVE LOCAÇÃO DO CONTAINER</v>
      </c>
      <c r="E12" s="29" t="str">
        <f>Planilha!E12</f>
        <v>un</v>
      </c>
      <c r="F12" s="346" t="s">
        <v>85</v>
      </c>
      <c r="G12" s="346"/>
      <c r="H12" s="346" t="s">
        <v>87</v>
      </c>
      <c r="I12" s="346"/>
      <c r="J12" s="154">
        <v>2</v>
      </c>
    </row>
    <row r="13" spans="1:10" ht="27" thickBot="1" x14ac:dyDescent="0.45">
      <c r="A13" s="40">
        <f>Planilha!A13</f>
        <v>2</v>
      </c>
      <c r="B13" s="353" t="str">
        <f>Planilha!B13</f>
        <v>9 CASAS</v>
      </c>
      <c r="C13" s="353"/>
      <c r="D13" s="353"/>
      <c r="E13" s="353"/>
      <c r="F13" s="353"/>
      <c r="G13" s="353"/>
      <c r="H13" s="353"/>
      <c r="I13" s="353"/>
      <c r="J13" s="54"/>
    </row>
    <row r="14" spans="1:10" ht="27" thickBot="1" x14ac:dyDescent="0.45">
      <c r="A14" s="40" t="str">
        <f>Planilha!A14</f>
        <v>2.0</v>
      </c>
      <c r="B14" s="353" t="str">
        <f>Planilha!B14</f>
        <v>1 X CASA</v>
      </c>
      <c r="C14" s="353"/>
      <c r="D14" s="353"/>
      <c r="E14" s="353"/>
      <c r="F14" s="353"/>
      <c r="G14" s="353"/>
      <c r="H14" s="353"/>
      <c r="I14" s="353"/>
      <c r="J14" s="54"/>
    </row>
    <row r="15" spans="1:10" ht="27" thickBot="1" x14ac:dyDescent="0.45">
      <c r="A15" s="40" t="str">
        <f>Planilha!A15</f>
        <v>2.1</v>
      </c>
      <c r="B15" s="353" t="str">
        <f>Planilha!B15</f>
        <v>TERRAPLENAGEM</v>
      </c>
      <c r="C15" s="353"/>
      <c r="D15" s="353"/>
      <c r="E15" s="353"/>
      <c r="F15" s="353"/>
      <c r="G15" s="353"/>
      <c r="H15" s="353"/>
      <c r="I15" s="353"/>
      <c r="J15" s="54"/>
    </row>
    <row r="16" spans="1:10" ht="27" customHeight="1" thickBot="1" x14ac:dyDescent="0.3">
      <c r="A16" s="35" t="str">
        <f>Planilha!A16</f>
        <v>Sudecap</v>
      </c>
      <c r="B16" s="36" t="str">
        <f>Planilha!B16</f>
        <v xml:space="preserve">03.23.05  </v>
      </c>
      <c r="C16" s="37" t="str">
        <f>Planilha!C16</f>
        <v>2.1.1</v>
      </c>
      <c r="D16" s="150" t="str">
        <f>Planilha!D16</f>
        <v>REGULARIZAÇÃO E COMPACTAÇÃO DE TERRENO COM ROLO VIBRATÓRIO (BASE DA CASA)</v>
      </c>
      <c r="E16" s="36" t="str">
        <f>Planilha!E16</f>
        <v>m²</v>
      </c>
      <c r="F16" s="334" t="s">
        <v>662</v>
      </c>
      <c r="G16" s="334"/>
      <c r="H16" s="346" t="s">
        <v>87</v>
      </c>
      <c r="I16" s="346"/>
      <c r="J16" s="154">
        <v>62.83</v>
      </c>
    </row>
    <row r="17" spans="1:10" ht="25.15" customHeight="1" thickBot="1" x14ac:dyDescent="0.3">
      <c r="A17" s="52" t="str">
        <f>Planilha!A17</f>
        <v>2.2</v>
      </c>
      <c r="B17" s="335" t="str">
        <f>Planilha!B17</f>
        <v>INFRAESTRUTURA</v>
      </c>
      <c r="C17" s="335"/>
      <c r="D17" s="335"/>
      <c r="E17" s="335"/>
      <c r="F17" s="335"/>
      <c r="G17" s="335"/>
      <c r="H17" s="335"/>
      <c r="I17" s="335"/>
      <c r="J17" s="336"/>
    </row>
    <row r="18" spans="1:10" ht="76.5" x14ac:dyDescent="0.25">
      <c r="A18" s="35" t="str">
        <f>Planilha!A18</f>
        <v>Setop</v>
      </c>
      <c r="B18" s="36" t="str">
        <f>Planilha!B18</f>
        <v>ED-17989</v>
      </c>
      <c r="C18" s="37" t="str">
        <f>Planilha!C18</f>
        <v>2.2.1</v>
      </c>
      <c r="D18" s="150" t="str">
        <f>Planilha!D18</f>
        <v>LOCAÇÃO DE OBRA COM GABARITO DE TÁBUAS CORRIDAS PONTALETADAS A CADA 2,00M, REAPROVEITAMENTO (2X), INCLUSIVE ACOMPANHAMENTO DE EQUIPE TOPOGRÁFICA PARA MARCAÇÃO DE PONTO TOPOGRÁFICO</v>
      </c>
      <c r="E18" s="36" t="str">
        <f>Planilha!E18</f>
        <v>m</v>
      </c>
      <c r="F18" s="334" t="s">
        <v>152</v>
      </c>
      <c r="G18" s="334"/>
      <c r="H18" s="334" t="s">
        <v>663</v>
      </c>
      <c r="I18" s="334"/>
      <c r="J18" s="155">
        <f>(35.09)/2</f>
        <v>17.545000000000002</v>
      </c>
    </row>
    <row r="19" spans="1:10" ht="84" customHeight="1" x14ac:dyDescent="0.25">
      <c r="A19" s="28" t="str">
        <f>Planilha!A19</f>
        <v>Setop</v>
      </c>
      <c r="B19" s="29" t="str">
        <f>Planilha!B19</f>
        <v xml:space="preserve">ED-29802 </v>
      </c>
      <c r="C19" s="23" t="str">
        <f>Planilha!C19</f>
        <v>2.2.2</v>
      </c>
      <c r="D19" s="149" t="str">
        <f>Planilha!D19</f>
        <v>PERFURAÇÃO MECÂNICA DE ESTACA TIPO TRADO ROTATIVO</v>
      </c>
      <c r="E19" s="29" t="str">
        <f>Planilha!E19</f>
        <v>m³</v>
      </c>
      <c r="F19" s="346" t="s">
        <v>177</v>
      </c>
      <c r="G19" s="346"/>
      <c r="H19" s="346" t="s">
        <v>619</v>
      </c>
      <c r="I19" s="346"/>
      <c r="J19" s="157">
        <f>(PI()*0.16^2)*7*15</f>
        <v>8.4446010528493645</v>
      </c>
    </row>
    <row r="20" spans="1:10" ht="148.5" customHeight="1" x14ac:dyDescent="0.25">
      <c r="A20" s="28" t="str">
        <f>Planilha!A20</f>
        <v>Sudecap</v>
      </c>
      <c r="B20" s="29" t="str">
        <f>Planilha!B20</f>
        <v xml:space="preserve">03.17.01 </v>
      </c>
      <c r="C20" s="23" t="str">
        <f>Planilha!C20</f>
        <v>2.2.3</v>
      </c>
      <c r="D20" s="149" t="str">
        <f>Planilha!D20</f>
        <v>ESCAVAÇÃO MANUAL DE VALA COM PROFUNDIDADE MENOR OU IGUAL A 1,5M, INCLUSIVE DESCARGA LATERAL</v>
      </c>
      <c r="E20" s="29" t="str">
        <f>Planilha!E20</f>
        <v>m³</v>
      </c>
      <c r="F20" s="339" t="s">
        <v>178</v>
      </c>
      <c r="G20" s="340"/>
      <c r="H20" s="346" t="s">
        <v>356</v>
      </c>
      <c r="I20" s="346"/>
      <c r="J20" s="157">
        <f>7.37*0.3</f>
        <v>2.2109999999999999</v>
      </c>
    </row>
    <row r="21" spans="1:10" ht="84" customHeight="1" x14ac:dyDescent="0.25">
      <c r="A21" s="28" t="str">
        <f>Planilha!A21</f>
        <v>Setop</v>
      </c>
      <c r="B21" s="29" t="str">
        <f>Planilha!B21</f>
        <v xml:space="preserve">ED-51093 </v>
      </c>
      <c r="C21" s="23" t="str">
        <f>Planilha!C21</f>
        <v>2.2.4</v>
      </c>
      <c r="D21" s="149" t="str">
        <f>Planilha!D21</f>
        <v xml:space="preserve">APILOAMENTO DO FUNDO DE VALAS COM SOQUETE </v>
      </c>
      <c r="E21" s="29" t="str">
        <f>Planilha!E21</f>
        <v>m²</v>
      </c>
      <c r="F21" s="346" t="s">
        <v>175</v>
      </c>
      <c r="G21" s="346"/>
      <c r="H21" s="346" t="s">
        <v>357</v>
      </c>
      <c r="I21" s="346"/>
      <c r="J21" s="157">
        <v>7.37</v>
      </c>
    </row>
    <row r="22" spans="1:10" ht="131.25" customHeight="1" x14ac:dyDescent="0.25">
      <c r="A22" s="28" t="str">
        <f>Planilha!A22</f>
        <v>Setop</v>
      </c>
      <c r="B22" s="29" t="str">
        <f>Planilha!B22</f>
        <v>ED-49810</v>
      </c>
      <c r="C22" s="23" t="str">
        <f>Planilha!C22</f>
        <v>2.2.5</v>
      </c>
      <c r="D22" s="149" t="str">
        <f>Planilha!D22</f>
        <v>FORMA E DESFORMA DE TÁBUA E SARRAFO, REAPROVEITAMENTO (3X) (FUNDAÇÃO)</v>
      </c>
      <c r="E22" s="29" t="str">
        <f>Planilha!E22</f>
        <v>m²</v>
      </c>
      <c r="F22" s="346" t="s">
        <v>166</v>
      </c>
      <c r="G22" s="346"/>
      <c r="H22" s="346" t="s">
        <v>171</v>
      </c>
      <c r="I22" s="346"/>
      <c r="J22" s="157">
        <f>15/3</f>
        <v>5</v>
      </c>
    </row>
    <row r="23" spans="1:10" ht="148.5" customHeight="1" x14ac:dyDescent="0.25">
      <c r="A23" s="28" t="str">
        <f>Planilha!A23</f>
        <v>Setop</v>
      </c>
      <c r="B23" s="29" t="str">
        <f>Planilha!B23</f>
        <v>ED-49813</v>
      </c>
      <c r="C23" s="23" t="str">
        <f>Planilha!C23</f>
        <v>2.2.6</v>
      </c>
      <c r="D23" s="149" t="str">
        <f>Planilha!D23</f>
        <v xml:space="preserve">LASTRO DE BRITA 2 OU 3 APILOADO MANUALMENTE </v>
      </c>
      <c r="E23" s="29" t="str">
        <f>Planilha!E23</f>
        <v>m³</v>
      </c>
      <c r="F23" s="346" t="s">
        <v>174</v>
      </c>
      <c r="G23" s="346"/>
      <c r="H23" s="346" t="s">
        <v>358</v>
      </c>
      <c r="I23" s="346"/>
      <c r="J23" s="157">
        <f>7.37*0.05</f>
        <v>0.36850000000000005</v>
      </c>
    </row>
    <row r="24" spans="1:10" ht="114.75" customHeight="1" x14ac:dyDescent="0.25">
      <c r="A24" s="28" t="str">
        <f>Planilha!A24</f>
        <v>Sudecap</v>
      </c>
      <c r="B24" s="29" t="str">
        <f>Planilha!B24</f>
        <v>60.05.83</v>
      </c>
      <c r="C24" s="23" t="str">
        <f>Planilha!C24</f>
        <v>2.2.7</v>
      </c>
      <c r="D24" s="149" t="str">
        <f>Planilha!D24</f>
        <v xml:space="preserve">CORTE, DOBRA E MONTAGEM DE AÇO CA-50/60 </v>
      </c>
      <c r="E24" s="29" t="str">
        <f>Planilha!E24</f>
        <v>kg</v>
      </c>
      <c r="F24" s="346" t="s">
        <v>166</v>
      </c>
      <c r="G24" s="346"/>
      <c r="H24" s="346" t="s">
        <v>172</v>
      </c>
      <c r="I24" s="346"/>
      <c r="J24" s="157">
        <v>460.2</v>
      </c>
    </row>
    <row r="25" spans="1:10" ht="111" customHeight="1" x14ac:dyDescent="0.25">
      <c r="A25" s="28" t="str">
        <f>Planilha!A25</f>
        <v>Sudecap</v>
      </c>
      <c r="B25" s="29" t="str">
        <f>Planilha!B25</f>
        <v>89.06.28</v>
      </c>
      <c r="C25" s="23" t="str">
        <f>Planilha!C25</f>
        <v>2.2.8</v>
      </c>
      <c r="D25" s="149" t="str">
        <f>Planilha!D25</f>
        <v xml:space="preserve">FORNECIMENTO DE CONCRETO ESTRUTURAL, USINADO, COM FCK 25MPA, INCLUSIVE LANÇAMENTO, ADENSAMENTO E ACABAMENTO </v>
      </c>
      <c r="E25" s="29" t="str">
        <f>Planilha!E25</f>
        <v>m³</v>
      </c>
      <c r="F25" s="346" t="s">
        <v>166</v>
      </c>
      <c r="G25" s="346"/>
      <c r="H25" s="346" t="s">
        <v>377</v>
      </c>
      <c r="I25" s="346"/>
      <c r="J25" s="157">
        <f>(7*12.14+6*18.45)/13</f>
        <v>15.052307692307693</v>
      </c>
    </row>
    <row r="26" spans="1:10" ht="180.75" customHeight="1" x14ac:dyDescent="0.25">
      <c r="A26" s="35" t="str">
        <f>Planilha!A26</f>
        <v>Setop</v>
      </c>
      <c r="B26" s="36" t="str">
        <f>Planilha!B26</f>
        <v>ED-48216</v>
      </c>
      <c r="C26" s="37" t="str">
        <f>Planilha!C26</f>
        <v>2.2.9</v>
      </c>
      <c r="D26" s="150" t="str">
        <f>Planilha!D26</f>
        <v>ALVENARIA DE BLOCO DE CONCRETO CHEIO SEM ARMAÇÃO, EM CONCRETO COM FCK 15MPA , ESP. 14CM, PARA REVESTIMENTO, INCLUSIVE ARGAMASSA PARA ASSENTAMENTO (DETALHE D - CADERNO SEDS)</v>
      </c>
      <c r="E26" s="36" t="str">
        <f>Planilha!E26</f>
        <v>m²</v>
      </c>
      <c r="F26" s="334" t="s">
        <v>639</v>
      </c>
      <c r="G26" s="334"/>
      <c r="H26" s="334" t="s">
        <v>636</v>
      </c>
      <c r="I26" s="334"/>
      <c r="J26" s="158">
        <f>2.65+2.65+0.45+5.72+6.25</f>
        <v>17.72</v>
      </c>
    </row>
    <row r="27" spans="1:10" ht="198" customHeight="1" x14ac:dyDescent="0.25">
      <c r="A27" s="35" t="str">
        <f>Planilha!A27</f>
        <v>Sudecap</v>
      </c>
      <c r="B27" s="36" t="str">
        <f>Planilha!B27</f>
        <v>14.05.05</v>
      </c>
      <c r="C27" s="37" t="str">
        <f>Planilha!C27</f>
        <v>2.2.10</v>
      </c>
      <c r="D27" s="150" t="str">
        <f>Planilha!D27</f>
        <v>CHAPISCO COM ARGAMASSA, TRAÇO 1:3 (CIMENTO E AREIA), ESP. 5MM, APLICADO EM ALVENARIA/ESTRUTURA DE CONCRETO COM COLHER, PREPARO MECÂNICO</v>
      </c>
      <c r="E27" s="36" t="str">
        <f>Planilha!E27</f>
        <v>m²</v>
      </c>
      <c r="F27" s="334" t="s">
        <v>637</v>
      </c>
      <c r="G27" s="334"/>
      <c r="H27" s="334" t="s">
        <v>638</v>
      </c>
      <c r="I27" s="334"/>
      <c r="J27" s="158">
        <f>7.37+(4.94+4.94+3.58+9.21+11.18)*2</f>
        <v>75.070000000000007</v>
      </c>
    </row>
    <row r="28" spans="1:10" ht="198" customHeight="1" x14ac:dyDescent="0.25">
      <c r="A28" s="35" t="str">
        <f>Planilha!A28</f>
        <v>Sudecap</v>
      </c>
      <c r="B28" s="36" t="str">
        <f>Planilha!B28</f>
        <v xml:space="preserve">14.05.61 </v>
      </c>
      <c r="C28" s="37" t="str">
        <f>Planilha!C28</f>
        <v>2.2.11</v>
      </c>
      <c r="D28" s="150" t="str">
        <f>Planilha!D28</f>
        <v>REBOCO COM ARGAMASSA, TRAÇO 1:2:8 (CIMENTO, CAL E AREIA), ESP. 20MM, APLICAÇÃO MANUAL, PREPARO MECÂNICO</v>
      </c>
      <c r="E28" s="36" t="str">
        <f>Planilha!E28</f>
        <v>m²</v>
      </c>
      <c r="F28" s="334" t="s">
        <v>637</v>
      </c>
      <c r="G28" s="334"/>
      <c r="H28" s="334" t="s">
        <v>638</v>
      </c>
      <c r="I28" s="334"/>
      <c r="J28" s="158">
        <f>7.37+(4.94+4.94+3.58+9.21+11.18)*2</f>
        <v>75.070000000000007</v>
      </c>
    </row>
    <row r="29" spans="1:10" ht="198" customHeight="1" thickBot="1" x14ac:dyDescent="0.3">
      <c r="A29" s="35" t="str">
        <f>Planilha!A29</f>
        <v>Sudecap</v>
      </c>
      <c r="B29" s="36" t="str">
        <f>Planilha!B29</f>
        <v xml:space="preserve">09.12.01 </v>
      </c>
      <c r="C29" s="37" t="str">
        <f>Planilha!C29</f>
        <v>2.2.12</v>
      </c>
      <c r="D29" s="150" t="str">
        <f>Planilha!D29</f>
        <v>PINTURA COM TINTA ASFALTICA IMPERMEABILIZANTE DILUIDA EM SOLVENTE, PARA MATERIAIS CIMENTICIOS, METAL E MADEIRA</v>
      </c>
      <c r="E29" s="36" t="str">
        <f>Planilha!E29</f>
        <v>m²</v>
      </c>
      <c r="F29" s="334" t="s">
        <v>637</v>
      </c>
      <c r="G29" s="334"/>
      <c r="H29" s="334" t="s">
        <v>638</v>
      </c>
      <c r="I29" s="334"/>
      <c r="J29" s="158">
        <f>7.37+(4.94+4.94+3.58+9.21+11.18)*2</f>
        <v>75.070000000000007</v>
      </c>
    </row>
    <row r="30" spans="1:10" ht="25.15" customHeight="1" thickBot="1" x14ac:dyDescent="0.3">
      <c r="A30" s="52" t="str">
        <f>Planilha!A30</f>
        <v>2.3</v>
      </c>
      <c r="B30" s="335" t="str">
        <f>Planilha!B30</f>
        <v>SUPERESTRUTURA</v>
      </c>
      <c r="C30" s="335"/>
      <c r="D30" s="335"/>
      <c r="E30" s="335"/>
      <c r="F30" s="335"/>
      <c r="G30" s="335"/>
      <c r="H30" s="335"/>
      <c r="I30" s="335"/>
      <c r="J30" s="336"/>
    </row>
    <row r="31" spans="1:10" ht="125.25" customHeight="1" x14ac:dyDescent="0.25">
      <c r="A31" s="28" t="str">
        <f>Planilha!A31</f>
        <v>Sudecap</v>
      </c>
      <c r="B31" s="29" t="str">
        <f>Planilha!B31</f>
        <v>60.05.83</v>
      </c>
      <c r="C31" s="23" t="str">
        <f>Planilha!C31</f>
        <v>2.3.1</v>
      </c>
      <c r="D31" s="149" t="str">
        <f>Planilha!D31</f>
        <v xml:space="preserve">CORTE, DOBRA E MONTAGEM DE AÇO CA-50/60 </v>
      </c>
      <c r="E31" s="29" t="str">
        <f>Planilha!E31</f>
        <v>kg</v>
      </c>
      <c r="F31" s="346" t="s">
        <v>166</v>
      </c>
      <c r="G31" s="346"/>
      <c r="H31" s="346" t="s">
        <v>378</v>
      </c>
      <c r="I31" s="346"/>
      <c r="J31" s="157">
        <f>(7*690.2+6*754.4)/13</f>
        <v>719.83076923076919</v>
      </c>
    </row>
    <row r="32" spans="1:10" ht="119.25" customHeight="1" x14ac:dyDescent="0.25">
      <c r="A32" s="28" t="str">
        <f>Planilha!A32</f>
        <v>Setop</v>
      </c>
      <c r="B32" s="29" t="str">
        <f>Planilha!B32</f>
        <v>ED-49643</v>
      </c>
      <c r="C32" s="23" t="str">
        <f>Planilha!C32</f>
        <v>2.3.2</v>
      </c>
      <c r="D32" s="149" t="str">
        <f>Planilha!D32</f>
        <v>FORMA E DESFORMA DE TÁBUA E SARRAFO, REAPROVEITAMENTO (3X), EXCLUSIVE ESCORAMENTO</v>
      </c>
      <c r="E32" s="29" t="str">
        <f>Planilha!E32</f>
        <v>m²</v>
      </c>
      <c r="F32" s="346" t="s">
        <v>166</v>
      </c>
      <c r="G32" s="346"/>
      <c r="H32" s="346" t="s">
        <v>379</v>
      </c>
      <c r="I32" s="346"/>
      <c r="J32" s="157">
        <f>((7*155.68+6*171.28)/13)/3</f>
        <v>54.293333333333329</v>
      </c>
    </row>
    <row r="33" spans="1:10" ht="57" customHeight="1" x14ac:dyDescent="0.25">
      <c r="A33" s="28" t="str">
        <f>Planilha!A33</f>
        <v>Setop</v>
      </c>
      <c r="B33" s="29" t="str">
        <f>Planilha!B33</f>
        <v>ED-50245</v>
      </c>
      <c r="C33" s="23" t="str">
        <f>Planilha!C33</f>
        <v>2.3.3</v>
      </c>
      <c r="D33" s="149" t="str">
        <f>Planilha!D33</f>
        <v>LAJE PRÉ-MOLDADA UNIDIRECIONAL COM LAJOTA CERÂMICA</v>
      </c>
      <c r="E33" s="29" t="str">
        <f>Planilha!E33</f>
        <v>m²</v>
      </c>
      <c r="F33" s="346" t="s">
        <v>169</v>
      </c>
      <c r="G33" s="346"/>
      <c r="H33" s="346" t="s">
        <v>87</v>
      </c>
      <c r="I33" s="346"/>
      <c r="J33" s="157">
        <v>3.52</v>
      </c>
    </row>
    <row r="34" spans="1:10" ht="57" customHeight="1" x14ac:dyDescent="0.25">
      <c r="A34" s="28" t="str">
        <f>Planilha!A34</f>
        <v>Setop</v>
      </c>
      <c r="B34" s="29" t="str">
        <f>Planilha!B34</f>
        <v>ED-19637</v>
      </c>
      <c r="C34" s="23" t="str">
        <f>Planilha!C34</f>
        <v>2.3.4</v>
      </c>
      <c r="D34" s="149" t="str">
        <f>Planilha!D34</f>
        <v>CIMBRAMENTO PARA LAJE PRÉ-MOLDADA COM ESCORAMENTO METÁLICO, TIPO "A", ALTURA DE (200 ATÉ 310)CM, INCLUSIVE DESCARGA, MONTAGEM, DESMONTAGEM E CARGA</v>
      </c>
      <c r="E34" s="29" t="str">
        <f>Planilha!E34</f>
        <v>m² x mês</v>
      </c>
      <c r="F34" s="346" t="s">
        <v>88</v>
      </c>
      <c r="G34" s="346"/>
      <c r="H34" s="346" t="s">
        <v>181</v>
      </c>
      <c r="I34" s="346"/>
      <c r="J34" s="157">
        <f>3.52*1</f>
        <v>3.52</v>
      </c>
    </row>
    <row r="35" spans="1:10" ht="142.5" customHeight="1" x14ac:dyDescent="0.25">
      <c r="A35" s="28" t="str">
        <f>Planilha!A35</f>
        <v>Sudecap</v>
      </c>
      <c r="B35" s="29" t="str">
        <f>Planilha!B35</f>
        <v>89.06.28</v>
      </c>
      <c r="C35" s="23" t="str">
        <f>Planilha!C35</f>
        <v>2.3.5</v>
      </c>
      <c r="D35" s="149" t="str">
        <f>Planilha!D35</f>
        <v xml:space="preserve">FORNECIMENTO DE CONCRETO ESTRUTURAL, USINADO, COM FCK 25MPA, INCLUSIVE LANÇAMENTO, ADENSAMENTO E ACABAMENTO </v>
      </c>
      <c r="E35" s="29" t="str">
        <f>Planilha!E35</f>
        <v>m³</v>
      </c>
      <c r="F35" s="346" t="s">
        <v>166</v>
      </c>
      <c r="G35" s="346"/>
      <c r="H35" s="346" t="s">
        <v>173</v>
      </c>
      <c r="I35" s="346"/>
      <c r="J35" s="157">
        <f>(7*8.53+6*10.44)/13</f>
        <v>9.411538461538461</v>
      </c>
    </row>
    <row r="36" spans="1:10" ht="255" customHeight="1" x14ac:dyDescent="0.25">
      <c r="A36" s="28" t="str">
        <f>Planilha!A36</f>
        <v>Sinapi(Insumos)</v>
      </c>
      <c r="B36" s="29">
        <f>Planilha!B36</f>
        <v>42407</v>
      </c>
      <c r="C36" s="23" t="str">
        <f>Planilha!C36</f>
        <v>2.3.6</v>
      </c>
      <c r="D36" s="149" t="str">
        <f>Planilha!D36</f>
        <v>TRELIÇA PRÉ FABRICADA MODELO TB 8L PARA VERGAS E CONTRAVERGAS</v>
      </c>
      <c r="E36" s="29" t="str">
        <f>Planilha!E36</f>
        <v>m</v>
      </c>
      <c r="F36" s="346" t="s">
        <v>95</v>
      </c>
      <c r="G36" s="346"/>
      <c r="H36" s="346" t="s">
        <v>633</v>
      </c>
      <c r="I36" s="346"/>
      <c r="J36" s="157">
        <f>(0.8+0.35)+(2*(0.8+0.58))+(0.8+0.65)+(0.7+0.65)+(10*(1.2+0.8))+(2*(0.8+0.8))</f>
        <v>29.91</v>
      </c>
    </row>
    <row r="37" spans="1:10" ht="173.25" customHeight="1" thickBot="1" x14ac:dyDescent="0.3">
      <c r="A37" s="28" t="str">
        <f>Planilha!A37</f>
        <v>Sudecap</v>
      </c>
      <c r="B37" s="29" t="str">
        <f>Planilha!B37</f>
        <v xml:space="preserve">89.06.27 </v>
      </c>
      <c r="C37" s="23" t="str">
        <f>Planilha!C37</f>
        <v>2.3.7</v>
      </c>
      <c r="D37" s="149" t="str">
        <f>Planilha!D37</f>
        <v>FORNECIMENTO DE CONCRETO ESTRUTURAL, USINADO, COM FCK 20 MPA, INCLUSIVE LANÇAMENTO, ADENSAMENTO E ACABAMENTO PARA VERGAS E CONTRAVERGAS</v>
      </c>
      <c r="E37" s="29" t="str">
        <f>Planilha!E37</f>
        <v>m³</v>
      </c>
      <c r="F37" s="346" t="s">
        <v>96</v>
      </c>
      <c r="G37" s="346"/>
      <c r="H37" s="346" t="s">
        <v>634</v>
      </c>
      <c r="I37" s="346"/>
      <c r="J37" s="157">
        <f>J36*0.14*0.2</f>
        <v>0.83748000000000011</v>
      </c>
    </row>
    <row r="38" spans="1:10" ht="25.15" customHeight="1" thickBot="1" x14ac:dyDescent="0.3">
      <c r="A38" s="52" t="str">
        <f>Planilha!A38</f>
        <v>2.4</v>
      </c>
      <c r="B38" s="335" t="str">
        <f>Planilha!B38</f>
        <v>ALVENARIAS</v>
      </c>
      <c r="C38" s="335"/>
      <c r="D38" s="335"/>
      <c r="E38" s="335"/>
      <c r="F38" s="335"/>
      <c r="G38" s="335"/>
      <c r="H38" s="335"/>
      <c r="I38" s="335"/>
      <c r="J38" s="336"/>
    </row>
    <row r="39" spans="1:10" ht="115.5" customHeight="1" x14ac:dyDescent="0.25">
      <c r="A39" s="21" t="str">
        <f>Planilha!A39</f>
        <v>Setop</v>
      </c>
      <c r="B39" s="22" t="str">
        <f>Planilha!B39</f>
        <v>ED-48232</v>
      </c>
      <c r="C39" s="26" t="str">
        <f>Planilha!C39</f>
        <v>2.4.1</v>
      </c>
      <c r="D39" s="148" t="str">
        <f>Planilha!D39</f>
        <v>ALVENARIA DE VEDAÇÃO COM TIJOLO CERÂMICO FURADO, ESP. 14CM, PARA REVESTIMENTO, INCLUSIVE ARGAMASSA PARA ASSENTAMENTO</v>
      </c>
      <c r="E39" s="22" t="str">
        <f>Planilha!E39</f>
        <v>m²</v>
      </c>
      <c r="F39" s="337" t="s">
        <v>98</v>
      </c>
      <c r="G39" s="338"/>
      <c r="H39" s="341" t="s">
        <v>621</v>
      </c>
      <c r="I39" s="341"/>
      <c r="J39" s="156">
        <f>103.06+((6.15*4.29)-(2*0.8*2.1))+((3+2.65+2.65+1.7)*3-(0.7*2.1))+(1*2)</f>
        <v>156.61349999999999</v>
      </c>
    </row>
    <row r="40" spans="1:10" ht="396.75" customHeight="1" x14ac:dyDescent="0.25">
      <c r="A40" s="28" t="str">
        <f>Planilha!A40</f>
        <v>Sudecap</v>
      </c>
      <c r="B40" s="29" t="str">
        <f>Planilha!B40</f>
        <v>14.05.05</v>
      </c>
      <c r="C40" s="23" t="str">
        <f>Planilha!C40</f>
        <v>2.4.2</v>
      </c>
      <c r="D40" s="149" t="str">
        <f>Planilha!D40</f>
        <v>CHAPISCO COM ARGAMASSA, TRAÇO 1:3 (CIMENTO E AREIA), ESP. 5MM, APLICADO EM ALVENARIA/ESTRUTURA DE CONCRETO COM COLHER, PREPARO MECÂNICO</v>
      </c>
      <c r="E40" s="29" t="str">
        <f>Planilha!E40</f>
        <v>m²</v>
      </c>
      <c r="F40" s="346" t="s">
        <v>92</v>
      </c>
      <c r="G40" s="346"/>
      <c r="H40" s="346" t="s">
        <v>648</v>
      </c>
      <c r="I40" s="346"/>
      <c r="J40" s="157">
        <f>((14.7*3)-(2*0.8*2.1+1.2*1+1.2*2.55))+((5.8*3)-(2*1.2*2.55+0.7*2.1+0.8*2.1))+((12*3)-(0.8*2.1+1.2*1))+((12*3)-(0.8*2.1+1.2*1))+((7.8*3+3.5)-(0.7*2.1+0.8*0.7))+ ((14.2*3)-(0.8*2.1+2*1.2*1+1.2*2.55))+(26.56-(0.8*2.1+1.2*1))+(26.56-(0.8*2.1+1.2*1)+(0.8*3.05+0.8*4.29))+((3.2*8.75)-(2*1.2*1))+((3.05*8.75)-(1.2*1+0.8*0.7))+((1*2*2)+(0.15*2*2))</f>
        <v>279.53950000000003</v>
      </c>
    </row>
    <row r="41" spans="1:10" ht="131.25" customHeight="1" x14ac:dyDescent="0.25">
      <c r="A41" s="28" t="str">
        <f>Planilha!A41</f>
        <v>Sudecap</v>
      </c>
      <c r="B41" s="29" t="str">
        <f>Planilha!B41</f>
        <v xml:space="preserve">14.05.21 </v>
      </c>
      <c r="C41" s="23" t="str">
        <f>Planilha!C41</f>
        <v>2.4.3</v>
      </c>
      <c r="D41" s="149" t="str">
        <f>Planilha!D41</f>
        <v>EMBOÇO COM ARGAMASSA, TRAÇO 1:6 (CIMENTO E AREIA), ESP. 20MM, APLICAÇÃO MANUAL, PREPARO MECÂNICO</v>
      </c>
      <c r="E41" s="29" t="str">
        <f>Planilha!E41</f>
        <v>m²</v>
      </c>
      <c r="F41" s="346" t="s">
        <v>623</v>
      </c>
      <c r="G41" s="346"/>
      <c r="H41" s="346" t="s">
        <v>631</v>
      </c>
      <c r="I41" s="346"/>
      <c r="J41" s="157">
        <f>((7.8*3)-(0.7*2.1+0.8*0.7))+(((2.45+0.6)*0.5)-(1.2*0.4))+(1.4*0.5)</f>
        <v>23.114999999999998</v>
      </c>
    </row>
    <row r="42" spans="1:10" ht="173.25" customHeight="1" thickBot="1" x14ac:dyDescent="0.3">
      <c r="A42" s="28" t="str">
        <f>Planilha!A42</f>
        <v>Sudecap</v>
      </c>
      <c r="B42" s="29" t="str">
        <f>Planilha!B42</f>
        <v xml:space="preserve">14.05.61 </v>
      </c>
      <c r="C42" s="23" t="str">
        <f>Planilha!C42</f>
        <v>2.4.4</v>
      </c>
      <c r="D42" s="149" t="str">
        <f>Planilha!D42</f>
        <v>REBOCO COM ARGAMASSA, TRAÇO 1:2:8 (CIMENTO, CAL E AREIA), ESP. 20MM, APLICAÇÃO MANUAL, PREPARO MECÂNICO</v>
      </c>
      <c r="E42" s="29" t="str">
        <f>Planilha!E42</f>
        <v>m²</v>
      </c>
      <c r="F42" s="346" t="s">
        <v>626</v>
      </c>
      <c r="G42" s="346"/>
      <c r="H42" s="346" t="s">
        <v>87</v>
      </c>
      <c r="I42" s="346"/>
      <c r="J42" s="157">
        <f>J40-J41</f>
        <v>256.42450000000002</v>
      </c>
    </row>
    <row r="43" spans="1:10" ht="25.15" customHeight="1" thickBot="1" x14ac:dyDescent="0.3">
      <c r="A43" s="52" t="str">
        <f>Planilha!A43</f>
        <v>2.5</v>
      </c>
      <c r="B43" s="335" t="str">
        <f>Planilha!B43</f>
        <v>COBERTURA</v>
      </c>
      <c r="C43" s="335"/>
      <c r="D43" s="335"/>
      <c r="E43" s="335"/>
      <c r="F43" s="335"/>
      <c r="G43" s="335"/>
      <c r="H43" s="335"/>
      <c r="I43" s="335"/>
      <c r="J43" s="336"/>
    </row>
    <row r="44" spans="1:10" ht="74.25" customHeight="1" x14ac:dyDescent="0.25">
      <c r="A44" s="21" t="str">
        <f>Planilha!A44</f>
        <v>Sudecap</v>
      </c>
      <c r="B44" s="22" t="str">
        <f>Planilha!B44</f>
        <v>08.01.03</v>
      </c>
      <c r="C44" s="26" t="str">
        <f>Planilha!C44</f>
        <v>2.5.1</v>
      </c>
      <c r="D44" s="148" t="str">
        <f>Planilha!D44</f>
        <v>ENGRADAMENTO PARA TELHAS CERÂMICA</v>
      </c>
      <c r="E44" s="22" t="str">
        <f>Planilha!E44</f>
        <v>m²</v>
      </c>
      <c r="F44" s="346" t="s">
        <v>94</v>
      </c>
      <c r="G44" s="346"/>
      <c r="H44" s="346" t="s">
        <v>165</v>
      </c>
      <c r="I44" s="346"/>
      <c r="J44" s="157">
        <f>(3.87*7.65)+(5.58*11.45)</f>
        <v>93.496499999999997</v>
      </c>
    </row>
    <row r="45" spans="1:10" ht="112.5" customHeight="1" x14ac:dyDescent="0.25">
      <c r="A45" s="28" t="str">
        <f>Planilha!A45</f>
        <v>Sudecap</v>
      </c>
      <c r="B45" s="29" t="str">
        <f>Planilha!B45</f>
        <v>67.01.02</v>
      </c>
      <c r="C45" s="23" t="str">
        <f>Planilha!C45</f>
        <v>2.5.2</v>
      </c>
      <c r="D45" s="151" t="str">
        <f>Planilha!D45</f>
        <v>COBERTURA EM TELHA CERÂMICA COLONIAL 26 UNID/M²</v>
      </c>
      <c r="E45" s="29" t="str">
        <f>Planilha!E45</f>
        <v>un</v>
      </c>
      <c r="F45" s="346" t="s">
        <v>94</v>
      </c>
      <c r="G45" s="346"/>
      <c r="H45" s="346" t="s">
        <v>669</v>
      </c>
      <c r="I45" s="346"/>
      <c r="J45" s="157">
        <v>2431</v>
      </c>
    </row>
    <row r="46" spans="1:10" ht="51.75" customHeight="1" thickBot="1" x14ac:dyDescent="0.3">
      <c r="A46" s="28" t="str">
        <f>Planilha!A46</f>
        <v>Sudecap</v>
      </c>
      <c r="B46" s="29" t="str">
        <f>Planilha!B46</f>
        <v xml:space="preserve">08.87.43 </v>
      </c>
      <c r="C46" s="23" t="str">
        <f>Planilha!C46</f>
        <v>2.5.3</v>
      </c>
      <c r="D46" s="151" t="str">
        <f>Planilha!D46</f>
        <v>RUFO E CONTRARRUFO EM CHAPA GALVANIZADA, ESP. 0,65MM (GSG-24), Nº 24 GSG, DESENVOLVIMENTO = 20 CM</v>
      </c>
      <c r="E46" s="29" t="str">
        <f>Planilha!E46</f>
        <v>m</v>
      </c>
      <c r="F46" s="346" t="s">
        <v>103</v>
      </c>
      <c r="G46" s="346"/>
      <c r="H46" s="346" t="s">
        <v>87</v>
      </c>
      <c r="I46" s="346"/>
      <c r="J46" s="157">
        <v>6.45</v>
      </c>
    </row>
    <row r="47" spans="1:10" ht="25.15" customHeight="1" thickBot="1" x14ac:dyDescent="0.3">
      <c r="A47" s="52" t="str">
        <f>Planilha!A47</f>
        <v>2.6</v>
      </c>
      <c r="B47" s="335" t="str">
        <f>Planilha!B47</f>
        <v>ESQUADRIAS</v>
      </c>
      <c r="C47" s="335"/>
      <c r="D47" s="335"/>
      <c r="E47" s="335"/>
      <c r="F47" s="335"/>
      <c r="G47" s="335"/>
      <c r="H47" s="335"/>
      <c r="I47" s="335"/>
      <c r="J47" s="336"/>
    </row>
    <row r="48" spans="1:10" ht="51" customHeight="1" x14ac:dyDescent="0.25">
      <c r="A48" s="21" t="str">
        <f>Planilha!A48</f>
        <v>Setop</v>
      </c>
      <c r="B48" s="22" t="str">
        <f>Planilha!B48</f>
        <v>ED-50972</v>
      </c>
      <c r="C48" s="26" t="str">
        <f>Planilha!C48</f>
        <v>2.6.1</v>
      </c>
      <c r="D48" s="148" t="str">
        <f>Planilha!D48</f>
        <v>PORTA COMPLETA DE ABRIR EM METALON, ESTRUTURA E MARCO EM CHAPA DOBRADA - 70 X 210 CM</v>
      </c>
      <c r="E48" s="22" t="str">
        <f>Planilha!E48</f>
        <v>un</v>
      </c>
      <c r="F48" s="337" t="s">
        <v>89</v>
      </c>
      <c r="G48" s="338"/>
      <c r="H48" s="341" t="s">
        <v>87</v>
      </c>
      <c r="I48" s="341"/>
      <c r="J48" s="154">
        <v>1</v>
      </c>
    </row>
    <row r="49" spans="1:10" ht="51" x14ac:dyDescent="0.25">
      <c r="A49" s="28" t="str">
        <f>Planilha!A49</f>
        <v>Setop</v>
      </c>
      <c r="B49" s="29" t="str">
        <f>Planilha!B49</f>
        <v xml:space="preserve">ED-50973 </v>
      </c>
      <c r="C49" s="23" t="str">
        <f>Planilha!C49</f>
        <v>2.6.2</v>
      </c>
      <c r="D49" s="149" t="str">
        <f>Planilha!D49</f>
        <v>PORTA COMPLETA DE ABRIR EM METALON, ESTRUTURA E MARCO EM CHAPA DOBRADA - 80 X 210 CM</v>
      </c>
      <c r="E49" s="29" t="str">
        <f>Planilha!E49</f>
        <v>un</v>
      </c>
      <c r="F49" s="337" t="s">
        <v>89</v>
      </c>
      <c r="G49" s="338"/>
      <c r="H49" s="346" t="s">
        <v>87</v>
      </c>
      <c r="I49" s="346"/>
      <c r="J49" s="154">
        <v>4</v>
      </c>
    </row>
    <row r="50" spans="1:10" ht="26.25" x14ac:dyDescent="0.25">
      <c r="A50" s="28" t="str">
        <f>Planilha!A50</f>
        <v>Setop</v>
      </c>
      <c r="B50" s="29" t="str">
        <f>Planilha!B50</f>
        <v xml:space="preserve">ED-50958 </v>
      </c>
      <c r="C50" s="23" t="str">
        <f>Planilha!C50</f>
        <v>2.6.3</v>
      </c>
      <c r="D50" s="149" t="str">
        <f>Planilha!D50</f>
        <v>FORNECIMENTO E ASSENTAMENTO DE JANELA DE CORRER EM METALON</v>
      </c>
      <c r="E50" s="29" t="str">
        <f>Planilha!E50</f>
        <v>m²</v>
      </c>
      <c r="F50" s="337" t="s">
        <v>89</v>
      </c>
      <c r="G50" s="338"/>
      <c r="H50" s="339" t="s">
        <v>620</v>
      </c>
      <c r="I50" s="340"/>
      <c r="J50" s="154">
        <f>5*1.2*1</f>
        <v>6</v>
      </c>
    </row>
    <row r="51" spans="1:10" ht="27" thickBot="1" x14ac:dyDescent="0.3">
      <c r="A51" s="28" t="str">
        <f>Planilha!A51</f>
        <v>Setop</v>
      </c>
      <c r="B51" s="29" t="str">
        <f>Planilha!B51</f>
        <v xml:space="preserve">ED-50957 </v>
      </c>
      <c r="C51" s="23" t="str">
        <f>Planilha!C51</f>
        <v>2.6.4</v>
      </c>
      <c r="D51" s="149" t="str">
        <f>Planilha!D51</f>
        <v>FORNECIMENTO E ASSENTAMENTO DE JANELA BASCULANTE EMMETALON</v>
      </c>
      <c r="E51" s="29" t="str">
        <f>Planilha!E51</f>
        <v>m²</v>
      </c>
      <c r="F51" s="337" t="s">
        <v>89</v>
      </c>
      <c r="G51" s="338"/>
      <c r="H51" s="346" t="s">
        <v>164</v>
      </c>
      <c r="I51" s="346"/>
      <c r="J51" s="154">
        <f>1*0.8*0.7</f>
        <v>0.55999999999999994</v>
      </c>
    </row>
    <row r="52" spans="1:10" ht="25.15" customHeight="1" thickBot="1" x14ac:dyDescent="0.3">
      <c r="A52" s="52" t="str">
        <f>Planilha!A52</f>
        <v>2.7</v>
      </c>
      <c r="B52" s="335" t="str">
        <f>Planilha!B52</f>
        <v>PISOS e REVESTIMENTOS</v>
      </c>
      <c r="C52" s="335"/>
      <c r="D52" s="335"/>
      <c r="E52" s="335"/>
      <c r="F52" s="335"/>
      <c r="G52" s="335"/>
      <c r="H52" s="335"/>
      <c r="I52" s="335"/>
      <c r="J52" s="336"/>
    </row>
    <row r="53" spans="1:10" ht="243" customHeight="1" x14ac:dyDescent="0.25">
      <c r="A53" s="21" t="str">
        <f>Planilha!A53</f>
        <v>Setop</v>
      </c>
      <c r="B53" s="22" t="str">
        <f>Planilha!B53</f>
        <v xml:space="preserve">ED-9317 </v>
      </c>
      <c r="C53" s="26" t="str">
        <f>Planilha!C53</f>
        <v>2.7.1</v>
      </c>
      <c r="D53" s="148" t="str">
        <f>Planilha!D53</f>
        <v>PISO EM CONCRETO, PREPARADO EM OBRA COM BETONEIRA, FCK 10MPA, SEM ARMAÇÃO, ACABAMENTO RÚSTICO, ESP. 5CM, INCLUSIVE FORNECIMENTO, LANÇAMENTO, ADENSAMENTO, SARRAFEAMENTO</v>
      </c>
      <c r="E53" s="22" t="str">
        <f>Planilha!E53</f>
        <v>m²</v>
      </c>
      <c r="F53" s="337" t="s">
        <v>90</v>
      </c>
      <c r="G53" s="338"/>
      <c r="H53" s="341" t="s">
        <v>376</v>
      </c>
      <c r="I53" s="341"/>
      <c r="J53" s="156">
        <f>13.47+2.04+9+9+3.5+12.51+6.14+39.1</f>
        <v>94.76</v>
      </c>
    </row>
    <row r="54" spans="1:10" ht="199.5" customHeight="1" x14ac:dyDescent="0.25">
      <c r="A54" s="21" t="str">
        <f>Planilha!A54</f>
        <v>Setop</v>
      </c>
      <c r="B54" s="22" t="str">
        <f>Planilha!B54</f>
        <v xml:space="preserve">ED-50567 </v>
      </c>
      <c r="C54" s="26" t="str">
        <f>Planilha!C54</f>
        <v>2.7.2</v>
      </c>
      <c r="D54" s="148" t="str">
        <f>Planilha!D54</f>
        <v>CONTRAPISO DESEMPENADO COM ARGAMASSA, TRAÇO 1:3 (CIMENTO E AREIA), ESP. 25MM</v>
      </c>
      <c r="E54" s="22" t="str">
        <f>Planilha!E54</f>
        <v>m²</v>
      </c>
      <c r="F54" s="337" t="s">
        <v>90</v>
      </c>
      <c r="G54" s="338"/>
      <c r="H54" s="341" t="s">
        <v>158</v>
      </c>
      <c r="I54" s="341"/>
      <c r="J54" s="156">
        <f>13.47+2.04+9+9+3.5+12.51+6.14</f>
        <v>55.660000000000004</v>
      </c>
    </row>
    <row r="55" spans="1:10" ht="195.75" customHeight="1" x14ac:dyDescent="0.25">
      <c r="A55" s="28" t="str">
        <f>Planilha!A55</f>
        <v>Setop</v>
      </c>
      <c r="B55" s="29" t="str">
        <f>Planilha!B55</f>
        <v xml:space="preserve">ED-50543 </v>
      </c>
      <c r="C55" s="23" t="str">
        <f>Planilha!C55</f>
        <v>2.7.3</v>
      </c>
      <c r="D55" s="149" t="str">
        <f>Planilha!D55</f>
        <v>REVESTIMENTO COM CERÂMICA APLICADO EM PISO, ACABAMENTO ESMALTADO, AMBIENTE EXTERNO (ANTIDERRAPANTE), PADRÃO EXTRA, DIMENSÃO DA PEÇA ATÉ 2025 CM2, PEI V, ASSENTAMENTO COM ARGAMASSA
INDUSTRIALIZADA, INCLUSIVE REJUNTAMENTO</v>
      </c>
      <c r="E55" s="29" t="str">
        <f>Planilha!E55</f>
        <v>m²</v>
      </c>
      <c r="F55" s="337" t="s">
        <v>90</v>
      </c>
      <c r="G55" s="338"/>
      <c r="H55" s="341" t="s">
        <v>158</v>
      </c>
      <c r="I55" s="341"/>
      <c r="J55" s="156">
        <f>13.47+2.04+9+9+3.5+12.51+6.14</f>
        <v>55.660000000000004</v>
      </c>
    </row>
    <row r="56" spans="1:10" ht="131.25" customHeight="1" x14ac:dyDescent="0.25">
      <c r="A56" s="28" t="str">
        <f>Planilha!A56</f>
        <v>Setop</v>
      </c>
      <c r="B56" s="29" t="str">
        <f>Planilha!B56</f>
        <v xml:space="preserve">ED-50771 </v>
      </c>
      <c r="C56" s="23" t="str">
        <f>Planilha!C56</f>
        <v>2.7.4</v>
      </c>
      <c r="D56" s="149" t="str">
        <f>Planilha!D56</f>
        <v>RODAPÉ COM REVESTIMENTO EM CERÂMICA, ALTURA 10 CM, ASSENTAMENTO COM ARGAMASSA INDUSTRIALIZADA, INCLUSIVE REJUNTAMENTO</v>
      </c>
      <c r="E56" s="29" t="str">
        <f>Planilha!E56</f>
        <v>m</v>
      </c>
      <c r="F56" s="346" t="s">
        <v>91</v>
      </c>
      <c r="G56" s="346"/>
      <c r="H56" s="346" t="s">
        <v>622</v>
      </c>
      <c r="I56" s="346"/>
      <c r="J56" s="157">
        <f>11.9+1.9+11.2+11.2+12.2</f>
        <v>48.400000000000006</v>
      </c>
    </row>
    <row r="57" spans="1:10" ht="105.75" customHeight="1" thickBot="1" x14ac:dyDescent="0.3">
      <c r="A57" s="28" t="str">
        <f>Planilha!A57</f>
        <v>Setop</v>
      </c>
      <c r="B57" s="29" t="str">
        <f>Planilha!B57</f>
        <v>ED-50717</v>
      </c>
      <c r="C57" s="23" t="str">
        <f>Planilha!C57</f>
        <v>2.7.5</v>
      </c>
      <c r="D57" s="149" t="str">
        <f>Planilha!D57</f>
        <v>REVESTIMENTO COM AZULEJO BRANCO (30X30CM), JUNTA A PRUMO, ASSENTAMENTO COM ARGAMASSA INDUSTRIALIZADA, INCLUSIVE REJUNTAMENTO (COZINHA, BANHEIRO, A. SERVIÇO)</v>
      </c>
      <c r="E57" s="29" t="str">
        <f>Planilha!E57</f>
        <v>m²</v>
      </c>
      <c r="F57" s="346" t="s">
        <v>92</v>
      </c>
      <c r="G57" s="346"/>
      <c r="H57" s="346" t="s">
        <v>624</v>
      </c>
      <c r="I57" s="346"/>
      <c r="J57" s="157">
        <f>((7.8*2.8)-(0.7*2.1+0.8*0.7))+(((2.45+0.6)*0.5)-(1.2*0.4))+(1.4*0.5)</f>
        <v>21.555</v>
      </c>
    </row>
    <row r="58" spans="1:10" ht="25.15" customHeight="1" thickBot="1" x14ac:dyDescent="0.3">
      <c r="A58" s="52" t="str">
        <f>Planilha!A58</f>
        <v>2.8</v>
      </c>
      <c r="B58" s="335" t="str">
        <f>Planilha!B58</f>
        <v>PINTURA</v>
      </c>
      <c r="C58" s="335"/>
      <c r="D58" s="335"/>
      <c r="E58" s="335"/>
      <c r="F58" s="335"/>
      <c r="G58" s="335"/>
      <c r="H58" s="335"/>
      <c r="I58" s="335"/>
      <c r="J58" s="336"/>
    </row>
    <row r="59" spans="1:10" ht="145.5" customHeight="1" x14ac:dyDescent="0.25">
      <c r="A59" s="28" t="str">
        <f>Planilha!A59</f>
        <v>Sudecap</v>
      </c>
      <c r="B59" s="29" t="str">
        <f>Planilha!B59</f>
        <v>17.04.05</v>
      </c>
      <c r="C59" s="23" t="str">
        <f>Planilha!C59</f>
        <v>2.8.1</v>
      </c>
      <c r="D59" s="149" t="str">
        <f>Planilha!D59</f>
        <v>PREPARAÇÃO PARA EMASSAMENTO OU PINTURA (LÁTEX/ ACRÍLICA) EM PAREDE, INCLUSIVE UMA (1) DEMÃO DE SELADOR ACRÍLICO</v>
      </c>
      <c r="E59" s="29" t="str">
        <f>Planilha!E59</f>
        <v>m²</v>
      </c>
      <c r="F59" s="346" t="s">
        <v>625</v>
      </c>
      <c r="G59" s="346"/>
      <c r="H59" s="347" t="s">
        <v>87</v>
      </c>
      <c r="I59" s="347"/>
      <c r="J59" s="157">
        <f>J42</f>
        <v>256.42450000000002</v>
      </c>
    </row>
    <row r="60" spans="1:10" ht="214.5" customHeight="1" x14ac:dyDescent="0.25">
      <c r="A60" s="28" t="str">
        <f>Planilha!A60</f>
        <v>Sudecap</v>
      </c>
      <c r="B60" s="29" t="str">
        <f>Planilha!B60</f>
        <v xml:space="preserve">17.04.22   </v>
      </c>
      <c r="C60" s="26" t="str">
        <f>Planilha!C60</f>
        <v>2.8.2</v>
      </c>
      <c r="D60" s="149" t="str">
        <f>Planilha!D60</f>
        <v>PINTURA LÁTEX (PVA) EM PAREDE, DUAS (2) DEMÃOS, EXCLUSIVE SELADOR ACRÍLICO E MASSA ACRÍLICA/CORRIDA (PVA) - FACES INTERNAS</v>
      </c>
      <c r="E60" s="29" t="str">
        <f>Planilha!E60</f>
        <v>m²</v>
      </c>
      <c r="F60" s="346" t="s">
        <v>92</v>
      </c>
      <c r="G60" s="346"/>
      <c r="H60" s="346" t="s">
        <v>649</v>
      </c>
      <c r="I60" s="346"/>
      <c r="J60" s="157">
        <f>((14.7*3)-(2*0.8*2.1+1.2*1+1.2*2.55))+((5.8*3)-(2*1.2*2.55+0.7*2.1+0.8*2.1))+((12*3)-(0.8*2.1+1.2*1))+((12*3)-(0.8*2.1+1.2*1))+((14.2*3)-(0.8*2.1+2*1.2*1+1.2*2.55))- (((2.45+0.6)*0.5)-(1.2*0.4))+3.5</f>
        <v>148.76500000000001</v>
      </c>
    </row>
    <row r="61" spans="1:10" ht="190.5" customHeight="1" thickBot="1" x14ac:dyDescent="0.3">
      <c r="A61" s="28" t="str">
        <f>Planilha!A61</f>
        <v>Sudecap</v>
      </c>
      <c r="B61" s="29" t="str">
        <f>Planilha!B61</f>
        <v xml:space="preserve">17.03.21  </v>
      </c>
      <c r="C61" s="23" t="str">
        <f>Planilha!C61</f>
        <v>2.8.3</v>
      </c>
      <c r="D61" s="149" t="str">
        <f>Planilha!D61</f>
        <v>PINTURA ACRÍLICA EM PAREDE, DUAS (2) DEMÃOS , EXCLUSIVE SELADOR ACRÍLICO E MASSA ACRÍLICA/CORRIDA (PVA) - FACES EXTERNAS</v>
      </c>
      <c r="E61" s="29" t="str">
        <f>Planilha!E61</f>
        <v>m²</v>
      </c>
      <c r="F61" s="346" t="s">
        <v>99</v>
      </c>
      <c r="G61" s="346"/>
      <c r="H61" s="346" t="s">
        <v>627</v>
      </c>
      <c r="I61" s="346"/>
      <c r="J61" s="157">
        <f>(26.56-(0.8*2.1+1.2*1))+(26.56-(0.8*2.1+1.2*1+1.4*0.5)+(0.8*3.05+0.8*4.29))+((3.2*8.75)-(2*1.2*1))+ ((3.05*8.75)-(1.2*1+0.8*0.7))+((1*2*2)+(0.15*2*2))</f>
        <v>107.65950000000001</v>
      </c>
    </row>
    <row r="62" spans="1:10" ht="25.15" customHeight="1" thickBot="1" x14ac:dyDescent="0.3">
      <c r="A62" s="52" t="str">
        <f>Planilha!A62</f>
        <v>2.9</v>
      </c>
      <c r="B62" s="348" t="str">
        <f>Planilha!B62</f>
        <v>FORRO DE PVC</v>
      </c>
      <c r="C62" s="349"/>
      <c r="D62" s="349"/>
      <c r="E62" s="349"/>
      <c r="F62" s="349"/>
      <c r="G62" s="349"/>
      <c r="H62" s="349"/>
      <c r="I62" s="349"/>
      <c r="J62" s="350"/>
    </row>
    <row r="63" spans="1:10" ht="183.75" customHeight="1" x14ac:dyDescent="0.25">
      <c r="A63" s="21" t="str">
        <f>Planilha!A63</f>
        <v>Sudecap</v>
      </c>
      <c r="B63" s="22" t="str">
        <f>Planilha!B63</f>
        <v>08.25.01</v>
      </c>
      <c r="C63" s="26" t="str">
        <f>Planilha!C63</f>
        <v>2.9.1</v>
      </c>
      <c r="D63" s="148" t="str">
        <f>Planilha!D63</f>
        <v>FORRO EM RÉGUA DE PVC, LARGURA 20CM, NA COR BRANCA, INCLUSIVE ESTRUTURA DE FIXAÇÃO E PENDURAIS METÁLICOS E ACESSÓRIOS DE FIXAÇÃO, EXCLUSIVE RODAFORRO OU MOLDURA</v>
      </c>
      <c r="E63" s="22" t="str">
        <f>Planilha!E63</f>
        <v>m²</v>
      </c>
      <c r="F63" s="342" t="s">
        <v>157</v>
      </c>
      <c r="G63" s="343"/>
      <c r="H63" s="341" t="s">
        <v>646</v>
      </c>
      <c r="I63" s="341"/>
      <c r="J63" s="156">
        <f>13.47+1.68+9+9+12.51</f>
        <v>45.66</v>
      </c>
    </row>
    <row r="64" spans="1:10" ht="187.5" customHeight="1" thickBot="1" x14ac:dyDescent="0.3">
      <c r="A64" s="21" t="str">
        <f>Planilha!A64</f>
        <v>Setop</v>
      </c>
      <c r="B64" s="22" t="str">
        <f>Planilha!B64</f>
        <v>ED-28751</v>
      </c>
      <c r="C64" s="26" t="str">
        <f>Planilha!C64</f>
        <v>2.9.2</v>
      </c>
      <c r="D64" s="148" t="str">
        <f>Planilha!D64</f>
        <v>RODAFORRO EM PVC, TIPO "U", NA COR BRANCA, PARA FORRO EM RÉGUA DE PVC, INCLUSIVE ACESSÓRIOS DE FIXAÇÃO</v>
      </c>
      <c r="E64" s="22" t="str">
        <f>Planilha!E64</f>
        <v>m</v>
      </c>
      <c r="F64" s="337" t="s">
        <v>141</v>
      </c>
      <c r="G64" s="338"/>
      <c r="H64" s="341" t="s">
        <v>647</v>
      </c>
      <c r="I64" s="341"/>
      <c r="J64" s="156">
        <f>14.7+5.2+12+12+14.2</f>
        <v>58.099999999999994</v>
      </c>
    </row>
    <row r="65" spans="1:10" ht="25.15" customHeight="1" thickBot="1" x14ac:dyDescent="0.3">
      <c r="A65" s="52" t="str">
        <f>Planilha!A65</f>
        <v>2.10</v>
      </c>
      <c r="B65" s="348" t="str">
        <f>Planilha!B65</f>
        <v>PEÇAS EM GRANITO</v>
      </c>
      <c r="C65" s="349"/>
      <c r="D65" s="349"/>
      <c r="E65" s="349"/>
      <c r="F65" s="349"/>
      <c r="G65" s="349"/>
      <c r="H65" s="349"/>
      <c r="I65" s="349"/>
      <c r="J65" s="350"/>
    </row>
    <row r="66" spans="1:10" ht="105" customHeight="1" x14ac:dyDescent="0.25">
      <c r="A66" s="21" t="str">
        <f>Planilha!A66</f>
        <v>Sudecap</v>
      </c>
      <c r="B66" s="22" t="str">
        <f>Planilha!B66</f>
        <v xml:space="preserve">82.15.08 </v>
      </c>
      <c r="C66" s="26" t="str">
        <f>Planilha!C66</f>
        <v>2.10.1</v>
      </c>
      <c r="D66" s="148" t="str">
        <f>Planilha!D66</f>
        <v>BANCADA EM GRANITO CINZA ANDORINHA E = 2 CM, APOIADA EM CONSOLE DE METALON 20 X 30 MM</v>
      </c>
      <c r="E66" s="22" t="str">
        <f>Planilha!E66</f>
        <v>m²</v>
      </c>
      <c r="F66" s="342" t="s">
        <v>89</v>
      </c>
      <c r="G66" s="343"/>
      <c r="H66" s="341" t="s">
        <v>160</v>
      </c>
      <c r="I66" s="341"/>
      <c r="J66" s="156">
        <f>(2.45*0.6)+(0.81*0.5)</f>
        <v>1.875</v>
      </c>
    </row>
    <row r="67" spans="1:10" ht="105" customHeight="1" x14ac:dyDescent="0.25">
      <c r="A67" s="21" t="str">
        <f>Planilha!A67</f>
        <v>Sudecap</v>
      </c>
      <c r="B67" s="22" t="str">
        <f>Planilha!B67</f>
        <v>82.44.05</v>
      </c>
      <c r="C67" s="26" t="str">
        <f>Planilha!C67</f>
        <v>2.10.2</v>
      </c>
      <c r="D67" s="148" t="str">
        <f>Planilha!D67</f>
        <v>RODABANCA/FRONTÃO PARA BANCADA EM GRANITO, COR CINZA ANDORINHA, ESP. 2CM, ALTURA DE 10CM, INCLUSIVE REJUNTAMENTO EM MASSA PLÁSTICA NA COR DA PEDRA</v>
      </c>
      <c r="E67" s="22" t="str">
        <f>Planilha!E67</f>
        <v>m</v>
      </c>
      <c r="F67" s="337" t="s">
        <v>89</v>
      </c>
      <c r="G67" s="338"/>
      <c r="H67" s="341" t="s">
        <v>161</v>
      </c>
      <c r="I67" s="341"/>
      <c r="J67" s="156">
        <f>(2.45+0.6)+(0.81+0.5)</f>
        <v>4.3600000000000003</v>
      </c>
    </row>
    <row r="68" spans="1:10" ht="105" customHeight="1" x14ac:dyDescent="0.25">
      <c r="A68" s="21" t="str">
        <f>Planilha!A68</f>
        <v>Sudecap</v>
      </c>
      <c r="B68" s="22" t="str">
        <f>Planilha!B68</f>
        <v>82.59.10</v>
      </c>
      <c r="C68" s="26" t="str">
        <f>Planilha!C68</f>
        <v>2.10.3</v>
      </c>
      <c r="D68" s="148" t="str">
        <f>Planilha!D68</f>
        <v xml:space="preserve">PEITORIL DE GRANITO CINZA ANDORINHA E = 2 CM </v>
      </c>
      <c r="E68" s="22" t="str">
        <f>Planilha!E68</f>
        <v>m²</v>
      </c>
      <c r="F68" s="337" t="s">
        <v>89</v>
      </c>
      <c r="G68" s="338"/>
      <c r="H68" s="341" t="s">
        <v>162</v>
      </c>
      <c r="I68" s="341"/>
      <c r="J68" s="156">
        <f>(6*1.2*0.2)+(1*0.8*0.2)</f>
        <v>1.6</v>
      </c>
    </row>
    <row r="69" spans="1:10" ht="105" customHeight="1" thickBot="1" x14ac:dyDescent="0.3">
      <c r="A69" s="21" t="str">
        <f>Planilha!A69</f>
        <v>Sudecap</v>
      </c>
      <c r="B69" s="22" t="str">
        <f>Planilha!B69</f>
        <v>82.59.10</v>
      </c>
      <c r="C69" s="26" t="str">
        <f>Planilha!C69</f>
        <v>2.10.4</v>
      </c>
      <c r="D69" s="148" t="str">
        <f>Planilha!D69</f>
        <v>SOLEIRA DE GRANITO CINZA ANDORINHA E = 3 CM</v>
      </c>
      <c r="E69" s="22" t="str">
        <f>Planilha!E69</f>
        <v>m²</v>
      </c>
      <c r="F69" s="337" t="s">
        <v>89</v>
      </c>
      <c r="G69" s="338"/>
      <c r="H69" s="341" t="s">
        <v>163</v>
      </c>
      <c r="I69" s="341"/>
      <c r="J69" s="156">
        <f>(4*0.8*0.15)+(1*0.7*0.15)</f>
        <v>0.58499999999999996</v>
      </c>
    </row>
    <row r="70" spans="1:10" ht="25.15" customHeight="1" thickBot="1" x14ac:dyDescent="0.3">
      <c r="A70" s="52" t="str">
        <f>Planilha!A70</f>
        <v>2.11</v>
      </c>
      <c r="B70" s="335" t="str">
        <f>Planilha!B70</f>
        <v xml:space="preserve">LOUÇAS E METAIS </v>
      </c>
      <c r="C70" s="335"/>
      <c r="D70" s="335"/>
      <c r="E70" s="335"/>
      <c r="F70" s="335"/>
      <c r="G70" s="335"/>
      <c r="H70" s="335"/>
      <c r="I70" s="335"/>
      <c r="J70" s="336"/>
    </row>
    <row r="71" spans="1:10" ht="26.25" x14ac:dyDescent="0.25">
      <c r="A71" s="28" t="str">
        <f>Planilha!A71</f>
        <v>Sudecap</v>
      </c>
      <c r="B71" s="29" t="str">
        <f>Planilha!B71</f>
        <v xml:space="preserve">73.70.01  </v>
      </c>
      <c r="C71" s="23" t="str">
        <f>Planilha!C71</f>
        <v>2.11.1</v>
      </c>
      <c r="D71" s="149" t="str">
        <f>Planilha!D71</f>
        <v>CUBA PARA PIA ACO INOX NO. 1 METALPRESS/EQUIVALENTE</v>
      </c>
      <c r="E71" s="29" t="str">
        <f>Planilha!E71</f>
        <v>un</v>
      </c>
      <c r="F71" s="346" t="s">
        <v>102</v>
      </c>
      <c r="G71" s="346"/>
      <c r="H71" s="346" t="s">
        <v>87</v>
      </c>
      <c r="I71" s="346"/>
      <c r="J71" s="157">
        <v>1</v>
      </c>
    </row>
    <row r="72" spans="1:10" ht="26.25" x14ac:dyDescent="0.25">
      <c r="A72" s="28" t="str">
        <f>Planilha!A72</f>
        <v>Sudecap</v>
      </c>
      <c r="B72" s="29" t="str">
        <f>Planilha!B72</f>
        <v xml:space="preserve">73.51.11 </v>
      </c>
      <c r="C72" s="23" t="str">
        <f>Planilha!C72</f>
        <v>2.11.2</v>
      </c>
      <c r="D72" s="149" t="str">
        <f>Planilha!D72</f>
        <v>TORNEIRA P/ PIA COZ. LINHA PERTUTTI DOCOL OU EQUIVALENTE</v>
      </c>
      <c r="E72" s="29" t="str">
        <f>Planilha!E72</f>
        <v>un</v>
      </c>
      <c r="F72" s="346" t="s">
        <v>102</v>
      </c>
      <c r="G72" s="346"/>
      <c r="H72" s="346" t="s">
        <v>87</v>
      </c>
      <c r="I72" s="346"/>
      <c r="J72" s="157">
        <v>1</v>
      </c>
    </row>
    <row r="73" spans="1:10" ht="26.25" x14ac:dyDescent="0.25">
      <c r="A73" s="28" t="str">
        <f>Planilha!A73</f>
        <v>Sudecap</v>
      </c>
      <c r="B73" s="29" t="str">
        <f>Planilha!B73</f>
        <v xml:space="preserve">73.65.09 </v>
      </c>
      <c r="C73" s="23" t="str">
        <f>Planilha!C73</f>
        <v>2.11.3</v>
      </c>
      <c r="D73" s="149" t="str">
        <f>Planilha!D73</f>
        <v>CUBA SOBREPOR OVAL (52 X 44,5 CM) CELITE / EQUIVALENTE</v>
      </c>
      <c r="E73" s="29" t="str">
        <f>Planilha!E73</f>
        <v>un</v>
      </c>
      <c r="F73" s="346" t="s">
        <v>102</v>
      </c>
      <c r="G73" s="346"/>
      <c r="H73" s="346" t="s">
        <v>87</v>
      </c>
      <c r="I73" s="346"/>
      <c r="J73" s="157">
        <v>1</v>
      </c>
    </row>
    <row r="74" spans="1:10" ht="26.25" x14ac:dyDescent="0.25">
      <c r="A74" s="28" t="str">
        <f>Planilha!A74</f>
        <v>Sudecap</v>
      </c>
      <c r="B74" s="29" t="str">
        <f>Planilha!B74</f>
        <v>73.51.52</v>
      </c>
      <c r="C74" s="23" t="str">
        <f>Planilha!C74</f>
        <v>2.11.4</v>
      </c>
      <c r="D74" s="149" t="str">
        <f>Planilha!D74</f>
        <v>TORNEIRA PARA LAVATORIO REF.1194-AS 1/2" FABRIMAR OU EQUIVALENTE</v>
      </c>
      <c r="E74" s="29" t="str">
        <f>Planilha!E74</f>
        <v>un</v>
      </c>
      <c r="F74" s="346" t="s">
        <v>102</v>
      </c>
      <c r="G74" s="346"/>
      <c r="H74" s="346" t="s">
        <v>87</v>
      </c>
      <c r="I74" s="346"/>
      <c r="J74" s="157">
        <v>1</v>
      </c>
    </row>
    <row r="75" spans="1:10" ht="76.5" x14ac:dyDescent="0.25">
      <c r="A75" s="28" t="str">
        <f>Planilha!A75</f>
        <v>Sudecap</v>
      </c>
      <c r="B75" s="29" t="str">
        <f>Planilha!B75</f>
        <v>73.66.03</v>
      </c>
      <c r="C75" s="23" t="str">
        <f>Planilha!C75</f>
        <v>2.11.5</v>
      </c>
      <c r="D75" s="149" t="str">
        <f>Planilha!D75</f>
        <v>BACIA SANITÁRIA (VASO) DE LOUÇA COM CAIXA ACOPLADA, COR BRANCA, INCLUSIVE ACESSÓRIOS DE FIXAÇÃO/VEDAÇÃO, ENGATE FLEXÍVEL METÁLICO, FORNECIMENTO, INSTALAÇÃO E REJUNTAMENTO</v>
      </c>
      <c r="E75" s="29" t="str">
        <f>Planilha!E75</f>
        <v>un</v>
      </c>
      <c r="F75" s="346" t="s">
        <v>102</v>
      </c>
      <c r="G75" s="346"/>
      <c r="H75" s="346" t="s">
        <v>87</v>
      </c>
      <c r="I75" s="346"/>
      <c r="J75" s="157">
        <v>1</v>
      </c>
    </row>
    <row r="76" spans="1:10" ht="51" x14ac:dyDescent="0.25">
      <c r="A76" s="28" t="str">
        <f>Planilha!A76</f>
        <v>Sudecap</v>
      </c>
      <c r="B76" s="29" t="str">
        <f>Planilha!B76</f>
        <v xml:space="preserve">73.40.32 </v>
      </c>
      <c r="C76" s="23" t="str">
        <f>Planilha!C76</f>
        <v>2.11.6</v>
      </c>
      <c r="D76" s="149" t="str">
        <f>Planilha!D76</f>
        <v>DUCHA HIGIÊNICA COM REGISTRO PARA CONTROLE DE FLUXO DE ÁGUA, DIÂMETRO 1/2" (20MM), INCLUSIVE FORNECIMENTO E INSTALAÇÃO</v>
      </c>
      <c r="E76" s="29" t="str">
        <f>Planilha!E76</f>
        <v>un</v>
      </c>
      <c r="F76" s="346" t="s">
        <v>102</v>
      </c>
      <c r="G76" s="346"/>
      <c r="H76" s="346" t="s">
        <v>87</v>
      </c>
      <c r="I76" s="346"/>
      <c r="J76" s="157">
        <v>1</v>
      </c>
    </row>
    <row r="77" spans="1:10" ht="26.25" x14ac:dyDescent="0.25">
      <c r="A77" s="28" t="str">
        <f>Planilha!A77</f>
        <v>Sudecap</v>
      </c>
      <c r="B77" s="29" t="str">
        <f>Planilha!B77</f>
        <v>73.40.29</v>
      </c>
      <c r="C77" s="23" t="str">
        <f>Planilha!C77</f>
        <v>2.11.7</v>
      </c>
      <c r="D77" s="149" t="str">
        <f>Planilha!D77</f>
        <v>CHUVEIRO MAX DUCHA LORENZETI OU EQUIVALENTE</v>
      </c>
      <c r="E77" s="29" t="str">
        <f>Planilha!E77</f>
        <v>un</v>
      </c>
      <c r="F77" s="346" t="s">
        <v>102</v>
      </c>
      <c r="G77" s="346"/>
      <c r="H77" s="346" t="s">
        <v>87</v>
      </c>
      <c r="I77" s="346"/>
      <c r="J77" s="157">
        <v>1</v>
      </c>
    </row>
    <row r="78" spans="1:10" ht="26.25" x14ac:dyDescent="0.25">
      <c r="A78" s="28" t="str">
        <f>Planilha!A78</f>
        <v>Sudecap</v>
      </c>
      <c r="B78" s="29" t="str">
        <f>Planilha!B78</f>
        <v>73.73.17</v>
      </c>
      <c r="C78" s="23" t="str">
        <f>Planilha!C78</f>
        <v>2.11.8</v>
      </c>
      <c r="D78" s="149" t="str">
        <f>Planilha!D78</f>
        <v>PAPELEIRA METÁLICA CROMADA, INCLUSIVE FIXAÇÃO</v>
      </c>
      <c r="E78" s="29" t="str">
        <f>Planilha!E78</f>
        <v>un</v>
      </c>
      <c r="F78" s="346" t="s">
        <v>102</v>
      </c>
      <c r="G78" s="346"/>
      <c r="H78" s="346" t="s">
        <v>87</v>
      </c>
      <c r="I78" s="346"/>
      <c r="J78" s="157">
        <v>1</v>
      </c>
    </row>
    <row r="79" spans="1:10" ht="26.25" x14ac:dyDescent="0.25">
      <c r="A79" s="28" t="str">
        <f>Planilha!A79</f>
        <v>Setop</v>
      </c>
      <c r="B79" s="29" t="str">
        <f>Planilha!B79</f>
        <v>ED-48175</v>
      </c>
      <c r="C79" s="23" t="str">
        <f>Planilha!C79</f>
        <v>2.11.9</v>
      </c>
      <c r="D79" s="149" t="str">
        <f>Planilha!D79</f>
        <v>CABIDE EM TUBO DE AÇO GALVANIZADO D = 1/2"</v>
      </c>
      <c r="E79" s="29" t="str">
        <f>Planilha!E79</f>
        <v>un</v>
      </c>
      <c r="F79" s="346" t="s">
        <v>102</v>
      </c>
      <c r="G79" s="346"/>
      <c r="H79" s="346" t="s">
        <v>87</v>
      </c>
      <c r="I79" s="346"/>
      <c r="J79" s="157">
        <v>1</v>
      </c>
    </row>
    <row r="80" spans="1:10" ht="26.25" x14ac:dyDescent="0.25">
      <c r="A80" s="28" t="str">
        <f>Planilha!A80</f>
        <v>Sudecap</v>
      </c>
      <c r="B80" s="29" t="str">
        <f>Planilha!B80</f>
        <v>73.73.05</v>
      </c>
      <c r="C80" s="23" t="str">
        <f>Planilha!C80</f>
        <v>2.11.10</v>
      </c>
      <c r="D80" s="149" t="str">
        <f>Planilha!D80</f>
        <v>SABONETEIRA DE LOUCA BRANCA S/ ALCA REF.604 CELITE OU EQUIVALENTE</v>
      </c>
      <c r="E80" s="29" t="str">
        <f>Planilha!E80</f>
        <v>un</v>
      </c>
      <c r="F80" s="346" t="s">
        <v>102</v>
      </c>
      <c r="G80" s="346"/>
      <c r="H80" s="346" t="s">
        <v>87</v>
      </c>
      <c r="I80" s="346"/>
      <c r="J80" s="157">
        <v>1</v>
      </c>
    </row>
    <row r="81" spans="1:10" ht="102" x14ac:dyDescent="0.25">
      <c r="A81" s="28" t="str">
        <f>Planilha!A81</f>
        <v>Setop</v>
      </c>
      <c r="B81" s="29" t="str">
        <f>Planilha!B81</f>
        <v>ED-9156</v>
      </c>
      <c r="C81" s="23" t="str">
        <f>Planilha!C81</f>
        <v>2.11.11</v>
      </c>
      <c r="D81" s="149" t="str">
        <f>Planilha!D81</f>
        <v>TANQUE DE MÁRMORE SINTÉTICO DUPLO, CAPACIDADE 37 LITROS, INCLUSIVE ACESSÓRIOS DE FIXAÇÃO, VÁLVULA DE ESCOAMENTO DE METAL COM ACABAMENTO CROMADO, SIFÃO DE METAL TIPO COPO COM ACABAMENTO CROMADO, FORNECIMENTO E INSTALAÇÃO, EXCLUSIVE TORNEIRA</v>
      </c>
      <c r="E81" s="29" t="str">
        <f>Planilha!E81</f>
        <v>un</v>
      </c>
      <c r="F81" s="346" t="s">
        <v>102</v>
      </c>
      <c r="G81" s="346"/>
      <c r="H81" s="346" t="s">
        <v>87</v>
      </c>
      <c r="I81" s="346"/>
      <c r="J81" s="157">
        <v>1</v>
      </c>
    </row>
    <row r="82" spans="1:10" ht="26.25" x14ac:dyDescent="0.25">
      <c r="A82" s="28" t="str">
        <f>Planilha!A82</f>
        <v>Sudecap</v>
      </c>
      <c r="B82" s="29" t="str">
        <f>Planilha!B82</f>
        <v>73.51.44</v>
      </c>
      <c r="C82" s="23" t="str">
        <f>Planilha!C82</f>
        <v>2.11.12</v>
      </c>
      <c r="D82" s="149" t="str">
        <f>Planilha!D82</f>
        <v>TORNEIRA PARA TANQUE</v>
      </c>
      <c r="E82" s="29" t="str">
        <f>Planilha!E82</f>
        <v>un</v>
      </c>
      <c r="F82" s="346" t="s">
        <v>102</v>
      </c>
      <c r="G82" s="346"/>
      <c r="H82" s="346" t="s">
        <v>87</v>
      </c>
      <c r="I82" s="346"/>
      <c r="J82" s="157">
        <v>2</v>
      </c>
    </row>
    <row r="83" spans="1:10" ht="27" thickBot="1" x14ac:dyDescent="0.3">
      <c r="A83" s="28" t="str">
        <f>Planilha!A83</f>
        <v>Sudecap</v>
      </c>
      <c r="B83" s="29" t="str">
        <f>Planilha!B83</f>
        <v>73.51.28</v>
      </c>
      <c r="C83" s="23" t="str">
        <f>Planilha!C83</f>
        <v>2.11.13</v>
      </c>
      <c r="D83" s="149" t="str">
        <f>Planilha!D83</f>
        <v>TORNEIRA PARA IRRIGAÇÃO/JARDIM</v>
      </c>
      <c r="E83" s="29" t="str">
        <f>Planilha!E83</f>
        <v>un</v>
      </c>
      <c r="F83" s="346" t="s">
        <v>102</v>
      </c>
      <c r="G83" s="346"/>
      <c r="H83" s="346" t="s">
        <v>87</v>
      </c>
      <c r="I83" s="346"/>
      <c r="J83" s="157">
        <v>1</v>
      </c>
    </row>
    <row r="84" spans="1:10" ht="25.15" customHeight="1" thickBot="1" x14ac:dyDescent="0.3">
      <c r="A84" s="52" t="str">
        <f>Planilha!A84</f>
        <v>2.12</v>
      </c>
      <c r="B84" s="335" t="str">
        <f>Planilha!B84</f>
        <v>INSTALAÇÕES ELÉTRICAS</v>
      </c>
      <c r="C84" s="335"/>
      <c r="D84" s="335"/>
      <c r="E84" s="335"/>
      <c r="F84" s="335"/>
      <c r="G84" s="335"/>
      <c r="H84" s="335"/>
      <c r="I84" s="335"/>
      <c r="J84" s="336"/>
    </row>
    <row r="85" spans="1:10" ht="25.15" customHeight="1" thickBot="1" x14ac:dyDescent="0.3">
      <c r="A85" s="53" t="str">
        <f>Planilha!A85</f>
        <v>2.12.1</v>
      </c>
      <c r="B85" s="344" t="str">
        <f>Planilha!B85</f>
        <v>ELÉTRICA - ACESSÓRIOS P/ ELETRODUTOS</v>
      </c>
      <c r="C85" s="344"/>
      <c r="D85" s="344"/>
      <c r="E85" s="344"/>
      <c r="F85" s="344"/>
      <c r="G85" s="344"/>
      <c r="H85" s="344"/>
      <c r="I85" s="344"/>
      <c r="J85" s="345"/>
    </row>
    <row r="86" spans="1:10" ht="63" customHeight="1" x14ac:dyDescent="0.25">
      <c r="A86" s="21" t="str">
        <f>Planilha!A86</f>
        <v>Sinapi(Insumos)</v>
      </c>
      <c r="B86" s="22">
        <f>Planilha!B86</f>
        <v>39210</v>
      </c>
      <c r="C86" s="26" t="str">
        <f>Planilha!C86</f>
        <v>2.12.1.1</v>
      </c>
      <c r="D86" s="148" t="str">
        <f>Planilha!D86</f>
        <v>ARRUELA ZAMAK 1"</v>
      </c>
      <c r="E86" s="22" t="str">
        <f>Planilha!E86</f>
        <v>pç</v>
      </c>
      <c r="F86" s="337" t="s">
        <v>93</v>
      </c>
      <c r="G86" s="338"/>
      <c r="H86" s="341" t="s">
        <v>87</v>
      </c>
      <c r="I86" s="341"/>
      <c r="J86" s="154">
        <v>4</v>
      </c>
    </row>
    <row r="87" spans="1:10" ht="63" customHeight="1" x14ac:dyDescent="0.25">
      <c r="A87" s="28" t="str">
        <f>Planilha!A87</f>
        <v>Sinapi(Insumos)</v>
      </c>
      <c r="B87" s="29">
        <f>Planilha!B87</f>
        <v>39209</v>
      </c>
      <c r="C87" s="23" t="str">
        <f>Planilha!C87</f>
        <v>2.12.1.2</v>
      </c>
      <c r="D87" s="149" t="str">
        <f>Planilha!D87</f>
        <v>ARRUELA ZAMAK 3/4"</v>
      </c>
      <c r="E87" s="29" t="str">
        <f>Planilha!E87</f>
        <v>pç</v>
      </c>
      <c r="F87" s="337" t="s">
        <v>93</v>
      </c>
      <c r="G87" s="338"/>
      <c r="H87" s="346" t="s">
        <v>87</v>
      </c>
      <c r="I87" s="346"/>
      <c r="J87" s="153">
        <v>1</v>
      </c>
    </row>
    <row r="88" spans="1:10" ht="63" customHeight="1" x14ac:dyDescent="0.25">
      <c r="A88" s="21" t="str">
        <f>Planilha!A88</f>
        <v>Sinapi(Insumos)</v>
      </c>
      <c r="B88" s="22">
        <f>Planilha!B88</f>
        <v>39176</v>
      </c>
      <c r="C88" s="26" t="str">
        <f>Planilha!C88</f>
        <v>2.12.1.3</v>
      </c>
      <c r="D88" s="148" t="str">
        <f>Planilha!D88</f>
        <v>BUCHA ZAMAK 1"</v>
      </c>
      <c r="E88" s="22" t="str">
        <f>Planilha!E88</f>
        <v>pç</v>
      </c>
      <c r="F88" s="337" t="s">
        <v>93</v>
      </c>
      <c r="G88" s="338"/>
      <c r="H88" s="341" t="s">
        <v>87</v>
      </c>
      <c r="I88" s="341"/>
      <c r="J88" s="154">
        <v>4</v>
      </c>
    </row>
    <row r="89" spans="1:10" ht="63" customHeight="1" x14ac:dyDescent="0.25">
      <c r="A89" s="28" t="str">
        <f>Planilha!A89</f>
        <v>Sinapi(Insumos)</v>
      </c>
      <c r="B89" s="29">
        <f>Planilha!B89</f>
        <v>39175</v>
      </c>
      <c r="C89" s="23" t="str">
        <f>Planilha!C89</f>
        <v>2.12.1.4</v>
      </c>
      <c r="D89" s="149" t="str">
        <f>Planilha!D89</f>
        <v>BUCHA ZAMAK 3/4"</v>
      </c>
      <c r="E89" s="29" t="str">
        <f>Planilha!E89</f>
        <v>pç</v>
      </c>
      <c r="F89" s="337" t="s">
        <v>93</v>
      </c>
      <c r="G89" s="338"/>
      <c r="H89" s="346" t="s">
        <v>87</v>
      </c>
      <c r="I89" s="346"/>
      <c r="J89" s="153">
        <v>1</v>
      </c>
    </row>
    <row r="90" spans="1:10" ht="63" customHeight="1" x14ac:dyDescent="0.25">
      <c r="A90" s="21" t="str">
        <f>Planilha!A90</f>
        <v>Sinapi(Insumos)</v>
      </c>
      <c r="B90" s="22">
        <f>Planilha!B90</f>
        <v>1872</v>
      </c>
      <c r="C90" s="26" t="str">
        <f>Planilha!C90</f>
        <v>2.12.1.5</v>
      </c>
      <c r="D90" s="148" t="str">
        <f>Planilha!D90</f>
        <v>CAIXA PVC 4X2"</v>
      </c>
      <c r="E90" s="22" t="str">
        <f>Planilha!E90</f>
        <v>pç</v>
      </c>
      <c r="F90" s="337" t="s">
        <v>93</v>
      </c>
      <c r="G90" s="338"/>
      <c r="H90" s="341" t="s">
        <v>87</v>
      </c>
      <c r="I90" s="341"/>
      <c r="J90" s="154">
        <v>16</v>
      </c>
    </row>
    <row r="91" spans="1:10" ht="63" customHeight="1" x14ac:dyDescent="0.25">
      <c r="A91" s="28" t="str">
        <f>Planilha!A91</f>
        <v>Setop</v>
      </c>
      <c r="B91" s="29" t="str">
        <f>Planilha!B91</f>
        <v>ED-49196</v>
      </c>
      <c r="C91" s="23" t="str">
        <f>Planilha!C91</f>
        <v>2.12.1.6</v>
      </c>
      <c r="D91" s="149" t="str">
        <f>Planilha!D91</f>
        <v>CAIXA PVC 4X2" ESTANQUE</v>
      </c>
      <c r="E91" s="29" t="str">
        <f>Planilha!E91</f>
        <v>pç</v>
      </c>
      <c r="F91" s="337" t="s">
        <v>93</v>
      </c>
      <c r="G91" s="338"/>
      <c r="H91" s="346" t="s">
        <v>87</v>
      </c>
      <c r="I91" s="346"/>
      <c r="J91" s="153">
        <v>9</v>
      </c>
    </row>
    <row r="92" spans="1:10" ht="63" customHeight="1" x14ac:dyDescent="0.25">
      <c r="A92" s="21" t="str">
        <f>Planilha!A92</f>
        <v>Sudecap</v>
      </c>
      <c r="B92" s="22" t="str">
        <f>Planilha!B92</f>
        <v>74.08.27</v>
      </c>
      <c r="C92" s="26" t="str">
        <f>Planilha!C92</f>
        <v>2.12.1.7</v>
      </c>
      <c r="D92" s="148" t="str">
        <f>Planilha!D92</f>
        <v>CAIXA PVC OCTOGONAL 3X3"</v>
      </c>
      <c r="E92" s="22" t="str">
        <f>Planilha!E92</f>
        <v>pç</v>
      </c>
      <c r="F92" s="337" t="s">
        <v>93</v>
      </c>
      <c r="G92" s="338"/>
      <c r="H92" s="341" t="s">
        <v>87</v>
      </c>
      <c r="I92" s="341"/>
      <c r="J92" s="154">
        <v>14</v>
      </c>
    </row>
    <row r="93" spans="1:10" ht="63" customHeight="1" thickBot="1" x14ac:dyDescent="0.3">
      <c r="A93" s="28" t="str">
        <f>Planilha!A93</f>
        <v>Sinapi(Insumos)</v>
      </c>
      <c r="B93" s="29">
        <f>Planilha!B93</f>
        <v>1880</v>
      </c>
      <c r="C93" s="23" t="str">
        <f>Planilha!C93</f>
        <v>2.12.1.8</v>
      </c>
      <c r="D93" s="149" t="str">
        <f>Planilha!D93</f>
        <v>CURVA 135º PVC ROSCA 1"</v>
      </c>
      <c r="E93" s="29" t="str">
        <f>Planilha!E93</f>
        <v>pç</v>
      </c>
      <c r="F93" s="337" t="s">
        <v>93</v>
      </c>
      <c r="G93" s="338"/>
      <c r="H93" s="346" t="s">
        <v>87</v>
      </c>
      <c r="I93" s="346"/>
      <c r="J93" s="153">
        <v>1</v>
      </c>
    </row>
    <row r="94" spans="1:10" ht="25.15" customHeight="1" thickBot="1" x14ac:dyDescent="0.3">
      <c r="A94" s="53" t="str">
        <f>Planilha!A94</f>
        <v>2.12.2</v>
      </c>
      <c r="B94" s="344" t="str">
        <f>Planilha!B94</f>
        <v>ELÉTRICA - ACESSÓRIOS USO GERAL</v>
      </c>
      <c r="C94" s="344"/>
      <c r="D94" s="344"/>
      <c r="E94" s="344"/>
      <c r="F94" s="344"/>
      <c r="G94" s="344"/>
      <c r="H94" s="344"/>
      <c r="I94" s="344"/>
      <c r="J94" s="345"/>
    </row>
    <row r="95" spans="1:10" ht="63" customHeight="1" thickBot="1" x14ac:dyDescent="0.3">
      <c r="A95" s="21" t="str">
        <f>Planilha!A95</f>
        <v>Sinapi(Insumos)</v>
      </c>
      <c r="B95" s="22">
        <f>Planilha!B95</f>
        <v>20111</v>
      </c>
      <c r="C95" s="26" t="str">
        <f>Planilha!C95</f>
        <v>2.12.2.1</v>
      </c>
      <c r="D95" s="148" t="str">
        <f>Planilha!D95</f>
        <v>FITA ISOLANTE AUTOFUSÃO 20M</v>
      </c>
      <c r="E95" s="22" t="str">
        <f>Planilha!E95</f>
        <v>pç</v>
      </c>
      <c r="F95" s="337" t="s">
        <v>93</v>
      </c>
      <c r="G95" s="338"/>
      <c r="H95" s="341" t="s">
        <v>87</v>
      </c>
      <c r="I95" s="341"/>
      <c r="J95" s="154">
        <v>1</v>
      </c>
    </row>
    <row r="96" spans="1:10" ht="25.15" customHeight="1" thickBot="1" x14ac:dyDescent="0.3">
      <c r="A96" s="53" t="str">
        <f>Planilha!A96</f>
        <v>2.12.3</v>
      </c>
      <c r="B96" s="344" t="str">
        <f>Planilha!B96</f>
        <v>ELÉTRICA - CABO UNIPOLAR (COBRE)</v>
      </c>
      <c r="C96" s="344"/>
      <c r="D96" s="344"/>
      <c r="E96" s="344"/>
      <c r="F96" s="344"/>
      <c r="G96" s="344"/>
      <c r="H96" s="344"/>
      <c r="I96" s="344"/>
      <c r="J96" s="345"/>
    </row>
    <row r="97" spans="1:10" ht="63" customHeight="1" x14ac:dyDescent="0.25">
      <c r="A97" s="28" t="str">
        <f>Planilha!A97</f>
        <v>Setop</v>
      </c>
      <c r="B97" s="29" t="str">
        <f>Planilha!B97</f>
        <v xml:space="preserve">74.16.40 </v>
      </c>
      <c r="C97" s="23" t="str">
        <f>Planilha!C97</f>
        <v>2.12.3.1</v>
      </c>
      <c r="D97" s="149" t="str">
        <f>Planilha!D97</f>
        <v>ISOL. EPR - 0,6/1KV (REF. INBRAC EPROVENE) 6 MM²</v>
      </c>
      <c r="E97" s="29" t="str">
        <f>Planilha!E97</f>
        <v>m</v>
      </c>
      <c r="F97" s="337" t="s">
        <v>93</v>
      </c>
      <c r="G97" s="338"/>
      <c r="H97" s="346" t="s">
        <v>87</v>
      </c>
      <c r="I97" s="346"/>
      <c r="J97" s="153">
        <v>44</v>
      </c>
    </row>
    <row r="98" spans="1:10" ht="63" customHeight="1" x14ac:dyDescent="0.25">
      <c r="A98" s="28" t="str">
        <f>Planilha!A98</f>
        <v>Sudecap</v>
      </c>
      <c r="B98" s="29" t="str">
        <f>Planilha!B98</f>
        <v xml:space="preserve">74.16.01  </v>
      </c>
      <c r="C98" s="23" t="str">
        <f>Planilha!C98</f>
        <v>2.12.3.2</v>
      </c>
      <c r="D98" s="149" t="str">
        <f>Planilha!D98</f>
        <v>ISOL.PVC - 450/750V (REF. PIRELLI  PIRASTIC ECOPLUS BWF FLEXÍVEL) 1.5 MM²</v>
      </c>
      <c r="E98" s="29" t="str">
        <f>Planilha!E98</f>
        <v>m</v>
      </c>
      <c r="F98" s="337" t="s">
        <v>93</v>
      </c>
      <c r="G98" s="338"/>
      <c r="H98" s="346" t="s">
        <v>87</v>
      </c>
      <c r="I98" s="346"/>
      <c r="J98" s="153">
        <v>184.8</v>
      </c>
    </row>
    <row r="99" spans="1:10" ht="63" customHeight="1" x14ac:dyDescent="0.25">
      <c r="A99" s="28" t="str">
        <f>Planilha!A99</f>
        <v>Sudecap</v>
      </c>
      <c r="B99" s="29" t="str">
        <f>Planilha!B99</f>
        <v>74.16.05</v>
      </c>
      <c r="C99" s="23" t="str">
        <f>Planilha!C99</f>
        <v>2.12.3.3</v>
      </c>
      <c r="D99" s="149" t="str">
        <f>Planilha!D99</f>
        <v>ISOL.PVC - 450/750V (REF. PIRELLI  PIRASTIC ECOPLUS BWF FLEXÍVEL) 10 MM²</v>
      </c>
      <c r="E99" s="29" t="str">
        <f>Planilha!E99</f>
        <v>m</v>
      </c>
      <c r="F99" s="337" t="s">
        <v>93</v>
      </c>
      <c r="G99" s="338"/>
      <c r="H99" s="346" t="s">
        <v>87</v>
      </c>
      <c r="I99" s="346"/>
      <c r="J99" s="153">
        <v>37.9</v>
      </c>
    </row>
    <row r="100" spans="1:10" ht="63" customHeight="1" x14ac:dyDescent="0.25">
      <c r="A100" s="28" t="str">
        <f>Planilha!A100</f>
        <v>Setop</v>
      </c>
      <c r="B100" s="29" t="str">
        <f>Planilha!B100</f>
        <v>74.16.06</v>
      </c>
      <c r="C100" s="23" t="str">
        <f>Planilha!C100</f>
        <v>2.12.3.4</v>
      </c>
      <c r="D100" s="149" t="str">
        <f>Planilha!D100</f>
        <v>ISOL.PVC - 450/750V (REF. PIRELLI  PIRASTIC ECOPLUS BWF FLEXÍVEL) 16 MM²</v>
      </c>
      <c r="E100" s="29" t="str">
        <f>Planilha!E100</f>
        <v>m</v>
      </c>
      <c r="F100" s="337" t="s">
        <v>93</v>
      </c>
      <c r="G100" s="338"/>
      <c r="H100" s="346" t="s">
        <v>87</v>
      </c>
      <c r="I100" s="346"/>
      <c r="J100" s="153">
        <v>3.9</v>
      </c>
    </row>
    <row r="101" spans="1:10" ht="63" customHeight="1" thickBot="1" x14ac:dyDescent="0.3">
      <c r="A101" s="28" t="str">
        <f>Planilha!A101</f>
        <v>Sudecap</v>
      </c>
      <c r="B101" s="29" t="str">
        <f>Planilha!B101</f>
        <v xml:space="preserve">74.16.02 </v>
      </c>
      <c r="C101" s="23" t="str">
        <f>Planilha!C101</f>
        <v>2.12.3.5</v>
      </c>
      <c r="D101" s="149" t="str">
        <f>Planilha!D101</f>
        <v>ISOL.PVC - 450/750V (REF. PIRELLI  PIRASTIC ECOPLUS BWF FLEXÍVEL) 2.5 MM²</v>
      </c>
      <c r="E101" s="29" t="str">
        <f>Planilha!E101</f>
        <v>m</v>
      </c>
      <c r="F101" s="337" t="s">
        <v>93</v>
      </c>
      <c r="G101" s="338"/>
      <c r="H101" s="346" t="s">
        <v>87</v>
      </c>
      <c r="I101" s="346"/>
      <c r="J101" s="153">
        <v>280.60000000000002</v>
      </c>
    </row>
    <row r="102" spans="1:10" ht="25.15" customHeight="1" thickBot="1" x14ac:dyDescent="0.3">
      <c r="A102" s="53" t="str">
        <f>Planilha!A102</f>
        <v>2.12.4</v>
      </c>
      <c r="B102" s="344" t="str">
        <f>Planilha!B102</f>
        <v>ELÉTRICA - CAIXA DE PASSAGEM - EMBUTIR</v>
      </c>
      <c r="C102" s="344"/>
      <c r="D102" s="344"/>
      <c r="E102" s="344"/>
      <c r="F102" s="344"/>
      <c r="G102" s="344"/>
      <c r="H102" s="344"/>
      <c r="I102" s="344"/>
      <c r="J102" s="345"/>
    </row>
    <row r="103" spans="1:10" ht="63" customHeight="1" thickBot="1" x14ac:dyDescent="0.3">
      <c r="A103" s="28" t="str">
        <f>Planilha!A103</f>
        <v>Setop</v>
      </c>
      <c r="B103" s="29" t="str">
        <f>Planilha!B103</f>
        <v>ED-49153</v>
      </c>
      <c r="C103" s="23" t="str">
        <f>Planilha!C103</f>
        <v>2.12.4.1</v>
      </c>
      <c r="D103" s="149" t="str">
        <f>Planilha!D103</f>
        <v>AÇO PINTADA (REF BRUM) 200X200X100 MM</v>
      </c>
      <c r="E103" s="29" t="str">
        <f>Planilha!E103</f>
        <v>pç</v>
      </c>
      <c r="F103" s="337" t="s">
        <v>93</v>
      </c>
      <c r="G103" s="338"/>
      <c r="H103" s="346" t="s">
        <v>87</v>
      </c>
      <c r="I103" s="346"/>
      <c r="J103" s="153">
        <v>1</v>
      </c>
    </row>
    <row r="104" spans="1:10" ht="25.15" customHeight="1" thickBot="1" x14ac:dyDescent="0.3">
      <c r="A104" s="53" t="str">
        <f>Planilha!A104</f>
        <v>2.12.5</v>
      </c>
      <c r="B104" s="344" t="str">
        <f>Planilha!B104</f>
        <v>ELÉTRICA - DISPOSITIVO ELÉTRICO - EMBUTIDO</v>
      </c>
      <c r="C104" s="344"/>
      <c r="D104" s="344"/>
      <c r="E104" s="344"/>
      <c r="F104" s="344"/>
      <c r="G104" s="344"/>
      <c r="H104" s="344"/>
      <c r="I104" s="344"/>
      <c r="J104" s="345"/>
    </row>
    <row r="105" spans="1:10" ht="63" customHeight="1" x14ac:dyDescent="0.25">
      <c r="A105" s="28" t="str">
        <f>Planilha!A105</f>
        <v>Setop</v>
      </c>
      <c r="B105" s="29" t="str">
        <f>Planilha!B105</f>
        <v>ED-5626</v>
      </c>
      <c r="C105" s="23" t="str">
        <f>Planilha!C105</f>
        <v>2.12.5.1</v>
      </c>
      <c r="D105" s="149" t="str">
        <f>Planilha!D105</f>
        <v>LINHA AQUÁTICA TOMADA UNIVERSAL 2P 10A</v>
      </c>
      <c r="E105" s="29" t="str">
        <f>Planilha!E105</f>
        <v>pç</v>
      </c>
      <c r="F105" s="337" t="s">
        <v>93</v>
      </c>
      <c r="G105" s="338"/>
      <c r="H105" s="346" t="s">
        <v>87</v>
      </c>
      <c r="I105" s="346"/>
      <c r="J105" s="153">
        <v>9</v>
      </c>
    </row>
    <row r="106" spans="1:10" ht="63" customHeight="1" x14ac:dyDescent="0.25">
      <c r="A106" s="28" t="str">
        <f>Planilha!A106</f>
        <v>Setop</v>
      </c>
      <c r="B106" s="29" t="str">
        <f>Planilha!B106</f>
        <v xml:space="preserve">ED-5620 </v>
      </c>
      <c r="C106" s="23" t="str">
        <f>Planilha!C106</f>
        <v>2.12.5.2</v>
      </c>
      <c r="D106" s="149" t="str">
        <f>Planilha!D106</f>
        <v>PLACA 2X4" INTERRUPTOR SIMPLES - 1 TECLA</v>
      </c>
      <c r="E106" s="29" t="str">
        <f>Planilha!E106</f>
        <v>pç</v>
      </c>
      <c r="F106" s="337" t="s">
        <v>93</v>
      </c>
      <c r="G106" s="338"/>
      <c r="H106" s="346" t="s">
        <v>87</v>
      </c>
      <c r="I106" s="346"/>
      <c r="J106" s="153">
        <v>1</v>
      </c>
    </row>
    <row r="107" spans="1:10" ht="63" customHeight="1" x14ac:dyDescent="0.25">
      <c r="A107" s="28" t="str">
        <f>Planilha!A107</f>
        <v>Setop</v>
      </c>
      <c r="B107" s="29" t="str">
        <f>Planilha!B107</f>
        <v>ED-5618</v>
      </c>
      <c r="C107" s="23" t="str">
        <f>Planilha!C107</f>
        <v>2.12.5.3</v>
      </c>
      <c r="D107" s="149" t="str">
        <f>Planilha!D107</f>
        <v>PLACA 2X4" PLACA CEGA</v>
      </c>
      <c r="E107" s="29" t="str">
        <f>Planilha!E107</f>
        <v>pç</v>
      </c>
      <c r="F107" s="337" t="s">
        <v>93</v>
      </c>
      <c r="G107" s="338"/>
      <c r="H107" s="346" t="s">
        <v>87</v>
      </c>
      <c r="I107" s="346"/>
      <c r="J107" s="153">
        <v>1</v>
      </c>
    </row>
    <row r="108" spans="1:10" ht="63" customHeight="1" x14ac:dyDescent="0.25">
      <c r="A108" s="28" t="str">
        <f>Planilha!A108</f>
        <v>Setop</v>
      </c>
      <c r="B108" s="29" t="str">
        <f>Planilha!B108</f>
        <v xml:space="preserve">ED-5620 </v>
      </c>
      <c r="C108" s="23" t="str">
        <f>Planilha!C108</f>
        <v>2.12.5.4</v>
      </c>
      <c r="D108" s="149" t="str">
        <f>Planilha!D108</f>
        <v>PLACA 2X4" PLACA P/ 1 FUNÇÃO</v>
      </c>
      <c r="E108" s="29" t="str">
        <f>Planilha!E108</f>
        <v>pç</v>
      </c>
      <c r="F108" s="337" t="s">
        <v>93</v>
      </c>
      <c r="G108" s="338"/>
      <c r="H108" s="346" t="s">
        <v>87</v>
      </c>
      <c r="I108" s="346"/>
      <c r="J108" s="153">
        <v>4</v>
      </c>
    </row>
    <row r="109" spans="1:10" ht="63" customHeight="1" x14ac:dyDescent="0.25">
      <c r="A109" s="28" t="str">
        <f>Planilha!A109</f>
        <v>Setop</v>
      </c>
      <c r="B109" s="29" t="str">
        <f>Planilha!B109</f>
        <v xml:space="preserve">ED-5620 </v>
      </c>
      <c r="C109" s="23" t="str">
        <f>Planilha!C109</f>
        <v>2.12.5.5</v>
      </c>
      <c r="D109" s="149" t="str">
        <f>Planilha!D109</f>
        <v>PLACA 2X4" PLACA P/ 1 FUNÇÃO RETANGULAR</v>
      </c>
      <c r="E109" s="29" t="str">
        <f>Planilha!E109</f>
        <v>pç</v>
      </c>
      <c r="F109" s="337" t="s">
        <v>93</v>
      </c>
      <c r="G109" s="338"/>
      <c r="H109" s="346" t="s">
        <v>87</v>
      </c>
      <c r="I109" s="346"/>
      <c r="J109" s="153">
        <v>7</v>
      </c>
    </row>
    <row r="110" spans="1:10" ht="63" customHeight="1" x14ac:dyDescent="0.25">
      <c r="A110" s="28" t="str">
        <f>Planilha!A110</f>
        <v>Setop</v>
      </c>
      <c r="B110" s="29" t="str">
        <f>Planilha!B110</f>
        <v xml:space="preserve">ED-5621 </v>
      </c>
      <c r="C110" s="23" t="str">
        <f>Planilha!C110</f>
        <v>2.12.5.6</v>
      </c>
      <c r="D110" s="149" t="str">
        <f>Planilha!D110</f>
        <v>PLACA 2X4" PLACA P/ 2 FUNÇÕES RETANGULARES</v>
      </c>
      <c r="E110" s="29" t="str">
        <f>Planilha!E110</f>
        <v>pç</v>
      </c>
      <c r="F110" s="337" t="s">
        <v>93</v>
      </c>
      <c r="G110" s="338"/>
      <c r="H110" s="346" t="s">
        <v>87</v>
      </c>
      <c r="I110" s="346"/>
      <c r="J110" s="153">
        <v>2</v>
      </c>
    </row>
    <row r="111" spans="1:10" ht="63" customHeight="1" x14ac:dyDescent="0.25">
      <c r="A111" s="28" t="str">
        <f>Planilha!A111</f>
        <v>Setop</v>
      </c>
      <c r="B111" s="29" t="str">
        <f>Planilha!B111</f>
        <v xml:space="preserve">ED-5621 </v>
      </c>
      <c r="C111" s="23" t="str">
        <f>Planilha!C111</f>
        <v>2.12.5.7</v>
      </c>
      <c r="D111" s="149" t="str">
        <f>Planilha!D111</f>
        <v>PLACA 2X4" PLACA P/ 2 FUNÇÕES RETANGULARES SEPARADAS</v>
      </c>
      <c r="E111" s="29" t="str">
        <f>Planilha!E111</f>
        <v>pç</v>
      </c>
      <c r="F111" s="337" t="s">
        <v>93</v>
      </c>
      <c r="G111" s="338"/>
      <c r="H111" s="346" t="s">
        <v>87</v>
      </c>
      <c r="I111" s="346"/>
      <c r="J111" s="153">
        <v>1</v>
      </c>
    </row>
    <row r="112" spans="1:10" ht="63" customHeight="1" x14ac:dyDescent="0.25">
      <c r="A112" s="28" t="str">
        <f>Planilha!A112</f>
        <v>Setop</v>
      </c>
      <c r="B112" s="29" t="str">
        <f>Planilha!B112</f>
        <v>ED-5615</v>
      </c>
      <c r="C112" s="23" t="str">
        <f>Planilha!C112</f>
        <v>2.12.5.8</v>
      </c>
      <c r="D112" s="149" t="str">
        <f>Planilha!D112</f>
        <v>S/ PLACA INTERRUPTOR 1 TECLA SIMPLES</v>
      </c>
      <c r="E112" s="29" t="str">
        <f>Planilha!E112</f>
        <v>pç</v>
      </c>
      <c r="F112" s="337" t="s">
        <v>93</v>
      </c>
      <c r="G112" s="338"/>
      <c r="H112" s="346" t="s">
        <v>87</v>
      </c>
      <c r="I112" s="346"/>
      <c r="J112" s="153">
        <v>3</v>
      </c>
    </row>
    <row r="113" spans="1:10" ht="63" customHeight="1" x14ac:dyDescent="0.25">
      <c r="A113" s="28" t="str">
        <f>Planilha!A113</f>
        <v>Setop</v>
      </c>
      <c r="B113" s="29" t="str">
        <f>Planilha!B113</f>
        <v xml:space="preserve">ED-15739 </v>
      </c>
      <c r="C113" s="23" t="str">
        <f>Planilha!C113</f>
        <v>2.12.5.9</v>
      </c>
      <c r="D113" s="149" t="str">
        <f>Planilha!D113</f>
        <v>S/ PLACA INTERRUPTOR 2 TECLAS SIMPLES</v>
      </c>
      <c r="E113" s="29" t="str">
        <f>Planilha!E113</f>
        <v>pç</v>
      </c>
      <c r="F113" s="337" t="s">
        <v>93</v>
      </c>
      <c r="G113" s="338"/>
      <c r="H113" s="346" t="s">
        <v>87</v>
      </c>
      <c r="I113" s="346"/>
      <c r="J113" s="153">
        <v>2</v>
      </c>
    </row>
    <row r="114" spans="1:10" ht="63" customHeight="1" x14ac:dyDescent="0.25">
      <c r="A114" s="28" t="str">
        <f>Planilha!A114</f>
        <v>Setop</v>
      </c>
      <c r="B114" s="29" t="str">
        <f>Planilha!B114</f>
        <v xml:space="preserve">ED-15739 </v>
      </c>
      <c r="C114" s="23" t="str">
        <f>Planilha!C114</f>
        <v>2.12.5.10</v>
      </c>
      <c r="D114" s="149" t="str">
        <f>Planilha!D114</f>
        <v>S/ PLACA INTERRUPTOR 2 TECLAS SIMPLES SEPARADAS</v>
      </c>
      <c r="E114" s="29" t="str">
        <f>Planilha!E114</f>
        <v>pç</v>
      </c>
      <c r="F114" s="337" t="s">
        <v>93</v>
      </c>
      <c r="G114" s="338"/>
      <c r="H114" s="346" t="s">
        <v>87</v>
      </c>
      <c r="I114" s="346"/>
      <c r="J114" s="153">
        <v>1</v>
      </c>
    </row>
    <row r="115" spans="1:10" ht="63" customHeight="1" x14ac:dyDescent="0.25">
      <c r="A115" s="28" t="str">
        <f>Planilha!A115</f>
        <v>Setop</v>
      </c>
      <c r="B115" s="29" t="str">
        <f>Planilha!B115</f>
        <v>ED-5626</v>
      </c>
      <c r="C115" s="23" t="str">
        <f>Planilha!C115</f>
        <v>2.12.5.11</v>
      </c>
      <c r="D115" s="149" t="str">
        <f>Planilha!D115</f>
        <v>S/ PLACA TOMADA HEXAGONAL (NBR 14136) 2P+T 10A</v>
      </c>
      <c r="E115" s="29" t="str">
        <f>Planilha!E115</f>
        <v>pç</v>
      </c>
      <c r="F115" s="337" t="s">
        <v>93</v>
      </c>
      <c r="G115" s="338"/>
      <c r="H115" s="346" t="s">
        <v>87</v>
      </c>
      <c r="I115" s="346"/>
      <c r="J115" s="153">
        <v>1</v>
      </c>
    </row>
    <row r="116" spans="1:10" ht="63" customHeight="1" x14ac:dyDescent="0.25">
      <c r="A116" s="28" t="str">
        <f>Planilha!A116</f>
        <v>Setop</v>
      </c>
      <c r="B116" s="29" t="str">
        <f>Planilha!B116</f>
        <v>ED-5627</v>
      </c>
      <c r="C116" s="23" t="str">
        <f>Planilha!C116</f>
        <v>2.12.5.12</v>
      </c>
      <c r="D116" s="149" t="str">
        <f>Planilha!D116</f>
        <v>S/ PLACA TOMADA HEXAGONAL (NBR 14136) 2P+T 20A</v>
      </c>
      <c r="E116" s="29" t="str">
        <f>Planilha!E116</f>
        <v>pç</v>
      </c>
      <c r="F116" s="337" t="s">
        <v>93</v>
      </c>
      <c r="G116" s="338"/>
      <c r="H116" s="346" t="s">
        <v>87</v>
      </c>
      <c r="I116" s="346"/>
      <c r="J116" s="153">
        <v>3</v>
      </c>
    </row>
    <row r="117" spans="1:10" ht="63" customHeight="1" thickBot="1" x14ac:dyDescent="0.3">
      <c r="A117" s="28" t="str">
        <f>Planilha!A117</f>
        <v>Setop</v>
      </c>
      <c r="B117" s="29" t="str">
        <f>Planilha!B117</f>
        <v>ED-5626</v>
      </c>
      <c r="C117" s="23" t="str">
        <f>Planilha!C117</f>
        <v>2.12.5.13</v>
      </c>
      <c r="D117" s="149" t="str">
        <f>Planilha!D117</f>
        <v>S/ PLACA TOMADA UNIVERSAL RETANGULAR 2P+T 10A</v>
      </c>
      <c r="E117" s="29" t="str">
        <f>Planilha!E117</f>
        <v>pç</v>
      </c>
      <c r="F117" s="337" t="s">
        <v>93</v>
      </c>
      <c r="G117" s="338"/>
      <c r="H117" s="346" t="s">
        <v>87</v>
      </c>
      <c r="I117" s="346"/>
      <c r="J117" s="153">
        <v>4</v>
      </c>
    </row>
    <row r="118" spans="1:10" ht="25.15" customHeight="1" thickBot="1" x14ac:dyDescent="0.3">
      <c r="A118" s="53" t="str">
        <f>Planilha!A118</f>
        <v>2.12.6</v>
      </c>
      <c r="B118" s="344" t="str">
        <f>Planilha!B118</f>
        <v>ELÉTRICA - DISPOSITIVO DE PROTEÇÃO</v>
      </c>
      <c r="C118" s="344"/>
      <c r="D118" s="344"/>
      <c r="E118" s="344"/>
      <c r="F118" s="344"/>
      <c r="G118" s="344"/>
      <c r="H118" s="344"/>
      <c r="I118" s="344"/>
      <c r="J118" s="345"/>
    </row>
    <row r="119" spans="1:10" ht="63" customHeight="1" x14ac:dyDescent="0.25">
      <c r="A119" s="28" t="str">
        <f>Planilha!A119</f>
        <v>Setop</v>
      </c>
      <c r="B119" s="29" t="str">
        <f>Planilha!B119</f>
        <v xml:space="preserve">74.10.45 </v>
      </c>
      <c r="C119" s="23" t="str">
        <f>Planilha!C119</f>
        <v>2.12.6.1</v>
      </c>
      <c r="D119" s="149" t="str">
        <f>Planilha!D119</f>
        <v>DISJUNTOR BIPOLAR TERMOMAGNÉTICO (220 V/127 V) - DIN 25 A - 5 KA</v>
      </c>
      <c r="E119" s="29" t="str">
        <f>Planilha!E119</f>
        <v>pç</v>
      </c>
      <c r="F119" s="337" t="s">
        <v>93</v>
      </c>
      <c r="G119" s="338"/>
      <c r="H119" s="346" t="s">
        <v>87</v>
      </c>
      <c r="I119" s="346"/>
      <c r="J119" s="153">
        <v>1</v>
      </c>
    </row>
    <row r="120" spans="1:10" ht="63" customHeight="1" x14ac:dyDescent="0.25">
      <c r="A120" s="28" t="str">
        <f>Planilha!A120</f>
        <v>Setop</v>
      </c>
      <c r="B120" s="29" t="str">
        <f>Planilha!B120</f>
        <v>74.10.47</v>
      </c>
      <c r="C120" s="23" t="str">
        <f>Planilha!C120</f>
        <v>2.12.6.2</v>
      </c>
      <c r="D120" s="149" t="str">
        <f>Planilha!D120</f>
        <v>DISJUNTOR BIPOLAR TERMOMAGNÉTICO (220 V/127 V) - DIN 40 A - 5 KA</v>
      </c>
      <c r="E120" s="29" t="str">
        <f>Planilha!E120</f>
        <v>pç</v>
      </c>
      <c r="F120" s="337" t="s">
        <v>93</v>
      </c>
      <c r="G120" s="338"/>
      <c r="H120" s="346" t="s">
        <v>87</v>
      </c>
      <c r="I120" s="346"/>
      <c r="J120" s="153">
        <v>1</v>
      </c>
    </row>
    <row r="121" spans="1:10" ht="63" customHeight="1" x14ac:dyDescent="0.25">
      <c r="A121" s="28" t="str">
        <f>Planilha!A121</f>
        <v>Setop</v>
      </c>
      <c r="B121" s="29" t="str">
        <f>Planilha!B121</f>
        <v>74.10.49</v>
      </c>
      <c r="C121" s="23" t="str">
        <f>Planilha!C121</f>
        <v>2.12.6.3</v>
      </c>
      <c r="D121" s="149" t="str">
        <f>Planilha!D121</f>
        <v>DISJUNTOR BIPOLAR TERMOMAGNÉTICO (220 V/127 V) - DIN 63 A - 5 KA</v>
      </c>
      <c r="E121" s="29" t="str">
        <f>Planilha!E121</f>
        <v>pç</v>
      </c>
      <c r="F121" s="337" t="s">
        <v>93</v>
      </c>
      <c r="G121" s="338"/>
      <c r="H121" s="346" t="s">
        <v>87</v>
      </c>
      <c r="I121" s="346"/>
      <c r="J121" s="153">
        <v>1</v>
      </c>
    </row>
    <row r="122" spans="1:10" ht="63" customHeight="1" x14ac:dyDescent="0.25">
      <c r="A122" s="28" t="str">
        <f>Planilha!A122</f>
        <v>Setop</v>
      </c>
      <c r="B122" s="29" t="str">
        <f>Planilha!B122</f>
        <v>74.10.42</v>
      </c>
      <c r="C122" s="23" t="str">
        <f>Planilha!C122</f>
        <v>2.12.6.4</v>
      </c>
      <c r="D122" s="149" t="str">
        <f>Planilha!D122</f>
        <v>DISJUNTOR UNIPOLAR TERMOMAGNÉTICO (220 V/127 V) - DIN 10 A - 5 KA</v>
      </c>
      <c r="E122" s="29" t="str">
        <f>Planilha!E122</f>
        <v>pç</v>
      </c>
      <c r="F122" s="337" t="s">
        <v>93</v>
      </c>
      <c r="G122" s="338"/>
      <c r="H122" s="346" t="s">
        <v>87</v>
      </c>
      <c r="I122" s="346"/>
      <c r="J122" s="153">
        <v>4</v>
      </c>
    </row>
    <row r="123" spans="1:10" ht="63" customHeight="1" x14ac:dyDescent="0.25">
      <c r="A123" s="28" t="str">
        <f>Planilha!A123</f>
        <v>Setop</v>
      </c>
      <c r="B123" s="29" t="str">
        <f>Planilha!B123</f>
        <v>ED-51092</v>
      </c>
      <c r="C123" s="23" t="str">
        <f>Planilha!C123</f>
        <v>2.12.6.5</v>
      </c>
      <c r="D123" s="149" t="str">
        <f>Planilha!D123</f>
        <v>DISPOSITIVO DE PROTEÇÃO CONTRA SURTO 175 V - 40 KA</v>
      </c>
      <c r="E123" s="29" t="str">
        <f>Planilha!E123</f>
        <v>pç</v>
      </c>
      <c r="F123" s="337" t="s">
        <v>93</v>
      </c>
      <c r="G123" s="338"/>
      <c r="H123" s="346" t="s">
        <v>87</v>
      </c>
      <c r="I123" s="346"/>
      <c r="J123" s="153">
        <v>3</v>
      </c>
    </row>
    <row r="124" spans="1:10" ht="63" customHeight="1" thickBot="1" x14ac:dyDescent="0.3">
      <c r="A124" s="28" t="str">
        <f>Planilha!A124</f>
        <v>Setop</v>
      </c>
      <c r="B124" s="29" t="str">
        <f>Planilha!B124</f>
        <v>ED-15115</v>
      </c>
      <c r="C124" s="23" t="str">
        <f>Planilha!C124</f>
        <v>2.12.6.6</v>
      </c>
      <c r="D124" s="149" t="str">
        <f>Planilha!D124</f>
        <v>INTERRUPTOR BIPOLAR DR (FASE/FASE - IN 30MA) - DIN 40 A</v>
      </c>
      <c r="E124" s="29" t="str">
        <f>Planilha!E124</f>
        <v>pç</v>
      </c>
      <c r="F124" s="337" t="s">
        <v>93</v>
      </c>
      <c r="G124" s="338"/>
      <c r="H124" s="346" t="s">
        <v>87</v>
      </c>
      <c r="I124" s="346"/>
      <c r="J124" s="153">
        <v>1</v>
      </c>
    </row>
    <row r="125" spans="1:10" ht="25.15" customHeight="1" thickBot="1" x14ac:dyDescent="0.3">
      <c r="A125" s="53" t="str">
        <f>Planilha!A125</f>
        <v>2.12.7</v>
      </c>
      <c r="B125" s="344" t="str">
        <f>Planilha!B125</f>
        <v>ELÉTRICA - ELETRODUTO PVC FLEXÍVEL</v>
      </c>
      <c r="C125" s="344"/>
      <c r="D125" s="344"/>
      <c r="E125" s="344"/>
      <c r="F125" s="344"/>
      <c r="G125" s="344"/>
      <c r="H125" s="344"/>
      <c r="I125" s="344"/>
      <c r="J125" s="345"/>
    </row>
    <row r="126" spans="1:10" ht="63" customHeight="1" x14ac:dyDescent="0.25">
      <c r="A126" s="28" t="str">
        <f>Planilha!A126</f>
        <v>Sudecap</v>
      </c>
      <c r="B126" s="29" t="str">
        <f>Planilha!B126</f>
        <v xml:space="preserve">74.01.15 </v>
      </c>
      <c r="C126" s="23" t="str">
        <f>Planilha!C126</f>
        <v>2.12.7.1</v>
      </c>
      <c r="D126" s="149" t="str">
        <f>Planilha!D126</f>
        <v>ELETRODUTO LEVE 1"</v>
      </c>
      <c r="E126" s="29" t="str">
        <f>Planilha!E126</f>
        <v>m</v>
      </c>
      <c r="F126" s="337" t="s">
        <v>93</v>
      </c>
      <c r="G126" s="338"/>
      <c r="H126" s="346" t="s">
        <v>87</v>
      </c>
      <c r="I126" s="346"/>
      <c r="J126" s="153">
        <v>22.4</v>
      </c>
    </row>
    <row r="127" spans="1:10" ht="63" customHeight="1" thickBot="1" x14ac:dyDescent="0.3">
      <c r="A127" s="28" t="str">
        <f>Planilha!A127</f>
        <v>Sudecap</v>
      </c>
      <c r="B127" s="29" t="str">
        <f>Planilha!B127</f>
        <v>74.01.14</v>
      </c>
      <c r="C127" s="23" t="str">
        <f>Planilha!C127</f>
        <v>2.12.7.2</v>
      </c>
      <c r="D127" s="149" t="str">
        <f>Planilha!D127</f>
        <v>ELETRODUTO LEVE 3/4"</v>
      </c>
      <c r="E127" s="29" t="str">
        <f>Planilha!E127</f>
        <v>m</v>
      </c>
      <c r="F127" s="337" t="s">
        <v>93</v>
      </c>
      <c r="G127" s="338"/>
      <c r="H127" s="346" t="s">
        <v>87</v>
      </c>
      <c r="I127" s="346"/>
      <c r="J127" s="153">
        <v>115.9</v>
      </c>
    </row>
    <row r="128" spans="1:10" ht="25.15" customHeight="1" thickBot="1" x14ac:dyDescent="0.3">
      <c r="A128" s="53" t="str">
        <f>Planilha!A128</f>
        <v>2.12.8</v>
      </c>
      <c r="B128" s="344" t="str">
        <f>Planilha!B128</f>
        <v>ELÉTRICA - ELETRODUTO PVC ROSCA</v>
      </c>
      <c r="C128" s="344"/>
      <c r="D128" s="344"/>
      <c r="E128" s="344"/>
      <c r="F128" s="344"/>
      <c r="G128" s="344"/>
      <c r="H128" s="344"/>
      <c r="I128" s="344"/>
      <c r="J128" s="345"/>
    </row>
    <row r="129" spans="1:10" ht="63" customHeight="1" x14ac:dyDescent="0.25">
      <c r="A129" s="28" t="str">
        <f>Planilha!A129</f>
        <v>Sudecap</v>
      </c>
      <c r="B129" s="29" t="str">
        <f>Planilha!B129</f>
        <v>74.01.03</v>
      </c>
      <c r="C129" s="23" t="str">
        <f>Planilha!C129</f>
        <v>2.12.8.1</v>
      </c>
      <c r="D129" s="149" t="str">
        <f>Planilha!D129</f>
        <v>ELETRODUTO, VARA 3,0M 1"</v>
      </c>
      <c r="E129" s="29" t="str">
        <f>Planilha!E129</f>
        <v>m</v>
      </c>
      <c r="F129" s="337" t="s">
        <v>93</v>
      </c>
      <c r="G129" s="338"/>
      <c r="H129" s="346" t="s">
        <v>87</v>
      </c>
      <c r="I129" s="346"/>
      <c r="J129" s="153">
        <v>1</v>
      </c>
    </row>
    <row r="130" spans="1:10" ht="63" customHeight="1" x14ac:dyDescent="0.25">
      <c r="A130" s="28" t="str">
        <f>Planilha!A130</f>
        <v>Sudecap</v>
      </c>
      <c r="B130" s="29" t="str">
        <f>Planilha!B130</f>
        <v>74.01.05</v>
      </c>
      <c r="C130" s="23" t="str">
        <f>Planilha!C130</f>
        <v>2.12.8.2</v>
      </c>
      <c r="D130" s="149" t="str">
        <f>Planilha!D130</f>
        <v>ELETRODUTO, VARA 3,0M 1.1/2"</v>
      </c>
      <c r="E130" s="29" t="str">
        <f>Planilha!E130</f>
        <v>m</v>
      </c>
      <c r="F130" s="337" t="s">
        <v>93</v>
      </c>
      <c r="G130" s="338"/>
      <c r="H130" s="346" t="s">
        <v>87</v>
      </c>
      <c r="I130" s="346"/>
      <c r="J130" s="153">
        <v>1</v>
      </c>
    </row>
    <row r="131" spans="1:10" ht="63" customHeight="1" x14ac:dyDescent="0.25">
      <c r="A131" s="28" t="str">
        <f>Planilha!A131</f>
        <v>Sudecap</v>
      </c>
      <c r="B131" s="29" t="str">
        <f>Planilha!B131</f>
        <v>74.01.07</v>
      </c>
      <c r="C131" s="23" t="str">
        <f>Planilha!C131</f>
        <v>2.12.8.3</v>
      </c>
      <c r="D131" s="149" t="str">
        <f>Planilha!D131</f>
        <v>ELETRODUTO, VARA 3,0M 2.1/2"</v>
      </c>
      <c r="E131" s="29" t="str">
        <f>Planilha!E131</f>
        <v>m</v>
      </c>
      <c r="F131" s="337" t="s">
        <v>93</v>
      </c>
      <c r="G131" s="338"/>
      <c r="H131" s="346" t="s">
        <v>87</v>
      </c>
      <c r="I131" s="346"/>
      <c r="J131" s="153">
        <v>2</v>
      </c>
    </row>
    <row r="132" spans="1:10" ht="63" customHeight="1" thickBot="1" x14ac:dyDescent="0.3">
      <c r="A132" s="28" t="str">
        <f>Planilha!A132</f>
        <v>Sudecap</v>
      </c>
      <c r="B132" s="29" t="str">
        <f>Planilha!B132</f>
        <v>74.01.02</v>
      </c>
      <c r="C132" s="23" t="str">
        <f>Planilha!C132</f>
        <v>2.12.8.4</v>
      </c>
      <c r="D132" s="149" t="str">
        <f>Planilha!D132</f>
        <v>ELETRODUTO, VARA 3,0M 3/4"</v>
      </c>
      <c r="E132" s="29" t="str">
        <f>Planilha!E132</f>
        <v>m</v>
      </c>
      <c r="F132" s="337" t="s">
        <v>93</v>
      </c>
      <c r="G132" s="338"/>
      <c r="H132" s="346" t="s">
        <v>87</v>
      </c>
      <c r="I132" s="346"/>
      <c r="J132" s="153">
        <v>1</v>
      </c>
    </row>
    <row r="133" spans="1:10" ht="25.15" customHeight="1" thickBot="1" x14ac:dyDescent="0.3">
      <c r="A133" s="53" t="str">
        <f>Planilha!A133</f>
        <v>2.12.9</v>
      </c>
      <c r="B133" s="344" t="str">
        <f>Planilha!B133</f>
        <v>ELÉTRICA - LUMINÁRIA E ACESSÓRIOS</v>
      </c>
      <c r="C133" s="344"/>
      <c r="D133" s="344"/>
      <c r="E133" s="344"/>
      <c r="F133" s="344"/>
      <c r="G133" s="344"/>
      <c r="H133" s="344"/>
      <c r="I133" s="344"/>
      <c r="J133" s="345"/>
    </row>
    <row r="134" spans="1:10" ht="63" customHeight="1" x14ac:dyDescent="0.25">
      <c r="A134" s="28" t="str">
        <f>Planilha!A134</f>
        <v>Sinapi(Insumos)</v>
      </c>
      <c r="B134" s="29">
        <f>Planilha!B134</f>
        <v>38889</v>
      </c>
      <c r="C134" s="23" t="str">
        <f>Planilha!C134</f>
        <v>2.12.9.1</v>
      </c>
      <c r="D134" s="149" t="str">
        <f>Planilha!D134</f>
        <v>LUMINÁRIA SOBREPOR P/ INCANDESCENTE 60 W</v>
      </c>
      <c r="E134" s="29" t="str">
        <f>Planilha!E134</f>
        <v>pç</v>
      </c>
      <c r="F134" s="337" t="s">
        <v>93</v>
      </c>
      <c r="G134" s="338"/>
      <c r="H134" s="346" t="s">
        <v>87</v>
      </c>
      <c r="I134" s="346"/>
      <c r="J134" s="153">
        <v>7</v>
      </c>
    </row>
    <row r="135" spans="1:10" ht="63" customHeight="1" x14ac:dyDescent="0.25">
      <c r="A135" s="28" t="str">
        <f>Planilha!A135</f>
        <v>Sinapi(Insumos)</v>
      </c>
      <c r="B135" s="29">
        <f>Planilha!B135</f>
        <v>39385</v>
      </c>
      <c r="C135" s="23" t="str">
        <f>Planilha!C135</f>
        <v>2.12.9.2</v>
      </c>
      <c r="D135" s="149" t="str">
        <f>Planilha!D135</f>
        <v>PLAFONIER 4"</v>
      </c>
      <c r="E135" s="29" t="str">
        <f>Planilha!E135</f>
        <v>pç</v>
      </c>
      <c r="F135" s="337" t="s">
        <v>93</v>
      </c>
      <c r="G135" s="338"/>
      <c r="H135" s="346" t="s">
        <v>87</v>
      </c>
      <c r="I135" s="346"/>
      <c r="J135" s="153">
        <v>7</v>
      </c>
    </row>
    <row r="136" spans="1:10" ht="63" customHeight="1" x14ac:dyDescent="0.25">
      <c r="A136" s="28" t="str">
        <f>Planilha!A136</f>
        <v>Setop</v>
      </c>
      <c r="B136" s="29" t="str">
        <f>Planilha!B136</f>
        <v>ED-49517</v>
      </c>
      <c r="C136" s="23" t="str">
        <f>Planilha!C136</f>
        <v>2.12.9.3</v>
      </c>
      <c r="D136" s="149" t="str">
        <f>Planilha!D136</f>
        <v>REATOR ELETROMAGNÉTICO P/ FLUORESCENTE COMPACTA 1X24W</v>
      </c>
      <c r="E136" s="29" t="str">
        <f>Planilha!E136</f>
        <v>pç</v>
      </c>
      <c r="F136" s="337" t="s">
        <v>93</v>
      </c>
      <c r="G136" s="338"/>
      <c r="H136" s="346" t="s">
        <v>87</v>
      </c>
      <c r="I136" s="346"/>
      <c r="J136" s="153">
        <v>7</v>
      </c>
    </row>
    <row r="137" spans="1:10" ht="63" customHeight="1" x14ac:dyDescent="0.25">
      <c r="A137" s="28" t="str">
        <f>Planilha!A137</f>
        <v>Sinapi(Insumos)</v>
      </c>
      <c r="B137" s="29">
        <f>Planilha!B137</f>
        <v>12295</v>
      </c>
      <c r="C137" s="23" t="str">
        <f>Planilha!C137</f>
        <v>2.12.9.4</v>
      </c>
      <c r="D137" s="149" t="str">
        <f>Planilha!D137</f>
        <v>SOQUETE BASE 2G11</v>
      </c>
      <c r="E137" s="29" t="str">
        <f>Planilha!E137</f>
        <v>pç</v>
      </c>
      <c r="F137" s="337" t="s">
        <v>93</v>
      </c>
      <c r="G137" s="338"/>
      <c r="H137" s="346" t="s">
        <v>87</v>
      </c>
      <c r="I137" s="346"/>
      <c r="J137" s="153">
        <v>7</v>
      </c>
    </row>
    <row r="138" spans="1:10" ht="63" customHeight="1" x14ac:dyDescent="0.25">
      <c r="A138" s="28" t="str">
        <f>Planilha!A138</f>
        <v>Sinapi(Insumos)</v>
      </c>
      <c r="B138" s="29">
        <f>Planilha!B138</f>
        <v>14543</v>
      </c>
      <c r="C138" s="23" t="str">
        <f>Planilha!C138</f>
        <v>2.12.9.5</v>
      </c>
      <c r="D138" s="149" t="str">
        <f>Planilha!D138</f>
        <v>SOQUETE BASE E 27</v>
      </c>
      <c r="E138" s="29" t="str">
        <f>Planilha!E138</f>
        <v>pç</v>
      </c>
      <c r="F138" s="337" t="s">
        <v>93</v>
      </c>
      <c r="G138" s="338"/>
      <c r="H138" s="346" t="s">
        <v>87</v>
      </c>
      <c r="I138" s="346"/>
      <c r="J138" s="153">
        <v>7</v>
      </c>
    </row>
    <row r="139" spans="1:10" ht="63" customHeight="1" thickBot="1" x14ac:dyDescent="0.3">
      <c r="A139" s="28" t="str">
        <f>Planilha!A139</f>
        <v>Sinapi(Insumos)</v>
      </c>
      <c r="B139" s="29">
        <f>Planilha!B139</f>
        <v>12266</v>
      </c>
      <c r="C139" s="23" t="str">
        <f>Planilha!C139</f>
        <v>2.12.9.6</v>
      </c>
      <c r="D139" s="149" t="str">
        <f>Planilha!D139</f>
        <v>SPOT 1 COMPACTA</v>
      </c>
      <c r="E139" s="29" t="str">
        <f>Planilha!E139</f>
        <v>pç</v>
      </c>
      <c r="F139" s="337" t="s">
        <v>93</v>
      </c>
      <c r="G139" s="338"/>
      <c r="H139" s="346" t="s">
        <v>87</v>
      </c>
      <c r="I139" s="346"/>
      <c r="J139" s="153">
        <v>7</v>
      </c>
    </row>
    <row r="140" spans="1:10" ht="25.15" customHeight="1" thickBot="1" x14ac:dyDescent="0.3">
      <c r="A140" s="53" t="str">
        <f>Planilha!A140</f>
        <v>2.12.10</v>
      </c>
      <c r="B140" s="344" t="str">
        <f>Planilha!B140</f>
        <v>ELÉTRICA - LÂMPADA FLUORESCENTE</v>
      </c>
      <c r="C140" s="344"/>
      <c r="D140" s="344"/>
      <c r="E140" s="344"/>
      <c r="F140" s="344"/>
      <c r="G140" s="344"/>
      <c r="H140" s="344"/>
      <c r="I140" s="344"/>
      <c r="J140" s="345"/>
    </row>
    <row r="141" spans="1:10" ht="63" customHeight="1" thickBot="1" x14ac:dyDescent="0.3">
      <c r="A141" s="28">
        <f>Planilha!A141</f>
        <v>0</v>
      </c>
      <c r="B141" s="29">
        <f>Planilha!B141</f>
        <v>38780</v>
      </c>
      <c r="C141" s="23" t="str">
        <f>Planilha!C141</f>
        <v>2.12.10.1</v>
      </c>
      <c r="D141" s="149" t="str">
        <f>Planilha!D141</f>
        <v>COMPACTA REATOR NÃO INTEGRADO - LONGA 24W</v>
      </c>
      <c r="E141" s="29" t="str">
        <f>Planilha!E141</f>
        <v>pç</v>
      </c>
      <c r="F141" s="337" t="s">
        <v>93</v>
      </c>
      <c r="G141" s="338"/>
      <c r="H141" s="346" t="s">
        <v>87</v>
      </c>
      <c r="I141" s="346"/>
      <c r="J141" s="153">
        <v>14</v>
      </c>
    </row>
    <row r="142" spans="1:10" ht="25.15" customHeight="1" thickBot="1" x14ac:dyDescent="0.3">
      <c r="A142" s="53" t="str">
        <f>Planilha!A142</f>
        <v>2.12.11</v>
      </c>
      <c r="B142" s="344" t="str">
        <f>Planilha!B142</f>
        <v>ELÉTRICA - MATERIAL P/ ENTRADA SERVIÇO</v>
      </c>
      <c r="C142" s="344"/>
      <c r="D142" s="344"/>
      <c r="E142" s="344"/>
      <c r="F142" s="344"/>
      <c r="G142" s="344"/>
      <c r="H142" s="344"/>
      <c r="I142" s="344"/>
      <c r="J142" s="345"/>
    </row>
    <row r="143" spans="1:10" ht="63" customHeight="1" x14ac:dyDescent="0.25">
      <c r="A143" s="28" t="str">
        <f>Planilha!A143</f>
        <v>Sinapi(Insumos)</v>
      </c>
      <c r="B143" s="29">
        <f>Planilha!B143</f>
        <v>41954</v>
      </c>
      <c r="C143" s="23" t="str">
        <f>Planilha!C143</f>
        <v>2.12.11.1</v>
      </c>
      <c r="D143" s="149" t="str">
        <f>Planilha!D143</f>
        <v>CABO DE AÇO GALVANIZADO 6,4MM (1/4")</v>
      </c>
      <c r="E143" s="29" t="str">
        <f>Planilha!E143</f>
        <v>pç</v>
      </c>
      <c r="F143" s="337" t="s">
        <v>93</v>
      </c>
      <c r="G143" s="338"/>
      <c r="H143" s="346" t="s">
        <v>87</v>
      </c>
      <c r="I143" s="346"/>
      <c r="J143" s="153">
        <v>1</v>
      </c>
    </row>
    <row r="144" spans="1:10" ht="63" customHeight="1" x14ac:dyDescent="0.25">
      <c r="A144" s="28" t="str">
        <f>Planilha!A144</f>
        <v>Setop</v>
      </c>
      <c r="B144" s="29" t="str">
        <f>Planilha!B144</f>
        <v xml:space="preserve">ED-48702 </v>
      </c>
      <c r="C144" s="23" t="str">
        <f>Planilha!C144</f>
        <v>2.12.11.2</v>
      </c>
      <c r="D144" s="149" t="str">
        <f>Planilha!D144</f>
        <v>CAIXA INSPEÇÃO DE ATERRAMENTO 300X300X400MM</v>
      </c>
      <c r="E144" s="29" t="str">
        <f>Planilha!E144</f>
        <v>pç</v>
      </c>
      <c r="F144" s="337" t="s">
        <v>93</v>
      </c>
      <c r="G144" s="338"/>
      <c r="H144" s="346" t="s">
        <v>87</v>
      </c>
      <c r="I144" s="346"/>
      <c r="J144" s="153">
        <v>1</v>
      </c>
    </row>
    <row r="145" spans="1:10" ht="63" customHeight="1" x14ac:dyDescent="0.25">
      <c r="A145" s="28" t="str">
        <f>Planilha!A145</f>
        <v>Sinapi(Insumos)</v>
      </c>
      <c r="B145" s="29">
        <f>Planilha!B145</f>
        <v>12327</v>
      </c>
      <c r="C145" s="23" t="str">
        <f>Planilha!C145</f>
        <v>2.12.11.3</v>
      </c>
      <c r="D145" s="149" t="str">
        <f>Planilha!D145</f>
        <v>CINTA DE ALUMÍNIO PARA POSTE L=18MM, C=1,0M</v>
      </c>
      <c r="E145" s="29" t="str">
        <f>Planilha!E145</f>
        <v>pç</v>
      </c>
      <c r="F145" s="337" t="s">
        <v>93</v>
      </c>
      <c r="G145" s="338"/>
      <c r="H145" s="346" t="s">
        <v>87</v>
      </c>
      <c r="I145" s="346"/>
      <c r="J145" s="153">
        <v>5</v>
      </c>
    </row>
    <row r="146" spans="1:10" ht="63" customHeight="1" x14ac:dyDescent="0.25">
      <c r="A146" s="28" t="str">
        <f>Planilha!A146</f>
        <v>Setop</v>
      </c>
      <c r="B146" s="29" t="str">
        <f>Planilha!B146</f>
        <v>ED-49343</v>
      </c>
      <c r="C146" s="23" t="str">
        <f>Planilha!C146</f>
        <v>2.12.11.4</v>
      </c>
      <c r="D146" s="149" t="str">
        <f>Planilha!D146</f>
        <v>HASTE DE ATERRAMENTO AÇO/COBRE D=15MM, COMPRIMENTO 2,4M</v>
      </c>
      <c r="E146" s="29" t="str">
        <f>Planilha!E146</f>
        <v>pç</v>
      </c>
      <c r="F146" s="337" t="s">
        <v>93</v>
      </c>
      <c r="G146" s="338"/>
      <c r="H146" s="346" t="s">
        <v>87</v>
      </c>
      <c r="I146" s="346"/>
      <c r="J146" s="153">
        <v>1</v>
      </c>
    </row>
    <row r="147" spans="1:10" ht="63" customHeight="1" x14ac:dyDescent="0.25">
      <c r="A147" s="28" t="str">
        <f>Planilha!A147</f>
        <v>Setop</v>
      </c>
      <c r="B147" s="29" t="str">
        <f>Planilha!B147</f>
        <v xml:space="preserve">ED-49443 </v>
      </c>
      <c r="C147" s="23" t="str">
        <f>Planilha!C147</f>
        <v>2.12.11.5</v>
      </c>
      <c r="D147" s="149" t="str">
        <f>Planilha!D147</f>
        <v>ISOLADOR ROLDANA 600V PORCELANA VIDRADA</v>
      </c>
      <c r="E147" s="29" t="str">
        <f>Planilha!E147</f>
        <v>pç</v>
      </c>
      <c r="F147" s="337" t="s">
        <v>93</v>
      </c>
      <c r="G147" s="338"/>
      <c r="H147" s="346" t="s">
        <v>87</v>
      </c>
      <c r="I147" s="346"/>
      <c r="J147" s="153">
        <v>1</v>
      </c>
    </row>
    <row r="148" spans="1:10" ht="63" customHeight="1" x14ac:dyDescent="0.25">
      <c r="A148" s="28" t="str">
        <f>Planilha!A148</f>
        <v>Sinapi(Insumos)</v>
      </c>
      <c r="B148" s="29">
        <f>Planilha!B148</f>
        <v>4049</v>
      </c>
      <c r="C148" s="23" t="str">
        <f>Planilha!C148</f>
        <v>2.12.11.6</v>
      </c>
      <c r="D148" s="149" t="str">
        <f>Planilha!D148</f>
        <v>MASSA DE CALAFETAR 1/2KG</v>
      </c>
      <c r="E148" s="29" t="str">
        <f>Planilha!E148</f>
        <v>pç</v>
      </c>
      <c r="F148" s="337" t="s">
        <v>93</v>
      </c>
      <c r="G148" s="338"/>
      <c r="H148" s="346" t="s">
        <v>87</v>
      </c>
      <c r="I148" s="346"/>
      <c r="J148" s="153">
        <v>1</v>
      </c>
    </row>
    <row r="149" spans="1:10" ht="63" customHeight="1" x14ac:dyDescent="0.25">
      <c r="A149" s="28" t="str">
        <f>Planilha!A149</f>
        <v>Sinapi(Insumos)</v>
      </c>
      <c r="B149" s="29">
        <f>Planilha!B149</f>
        <v>432</v>
      </c>
      <c r="C149" s="23" t="str">
        <f>Planilha!C149</f>
        <v>2.12.11.7</v>
      </c>
      <c r="D149" s="149" t="str">
        <f>Planilha!D149</f>
        <v>PARAFUSO AÇO GALVANIZADO CABEÇA QUADR. ROSCA M10, COMPRIM. 250MM</v>
      </c>
      <c r="E149" s="29" t="str">
        <f>Planilha!E149</f>
        <v>pç</v>
      </c>
      <c r="F149" s="337" t="s">
        <v>93</v>
      </c>
      <c r="G149" s="338"/>
      <c r="H149" s="346" t="s">
        <v>87</v>
      </c>
      <c r="I149" s="346"/>
      <c r="J149" s="153">
        <v>2</v>
      </c>
    </row>
    <row r="150" spans="1:10" ht="63" customHeight="1" x14ac:dyDescent="0.25">
      <c r="A150" s="28" t="str">
        <f>Planilha!A150</f>
        <v>Sinapi(Insumos)</v>
      </c>
      <c r="B150" s="29">
        <f>Planilha!B150</f>
        <v>431</v>
      </c>
      <c r="C150" s="23" t="str">
        <f>Planilha!C150</f>
        <v>2.12.11.8</v>
      </c>
      <c r="D150" s="149" t="str">
        <f>Planilha!D150</f>
        <v>PARAFUSO AÇO GALVANIZADO CABEÇA QUADR. ROSCA M16X2, COMPRIM. 180MM</v>
      </c>
      <c r="E150" s="29" t="str">
        <f>Planilha!E150</f>
        <v>pç</v>
      </c>
      <c r="F150" s="337" t="s">
        <v>93</v>
      </c>
      <c r="G150" s="338"/>
      <c r="H150" s="346" t="s">
        <v>87</v>
      </c>
      <c r="I150" s="346"/>
      <c r="J150" s="153">
        <v>1</v>
      </c>
    </row>
    <row r="151" spans="1:10" ht="63" customHeight="1" thickBot="1" x14ac:dyDescent="0.3">
      <c r="A151" s="28" t="str">
        <f>Planilha!A151</f>
        <v>Sinapi(Insumos)</v>
      </c>
      <c r="B151" s="29">
        <f>Planilha!B151</f>
        <v>5059</v>
      </c>
      <c r="C151" s="23" t="str">
        <f>Planilha!C151</f>
        <v>2.12.11.9</v>
      </c>
      <c r="D151" s="149" t="str">
        <f>Planilha!D151</f>
        <v>POSTE CONCRETO ARMADO COMPRIMENTO 6,0M</v>
      </c>
      <c r="E151" s="29" t="str">
        <f>Planilha!E151</f>
        <v>pç</v>
      </c>
      <c r="F151" s="337" t="s">
        <v>93</v>
      </c>
      <c r="G151" s="338"/>
      <c r="H151" s="346" t="s">
        <v>87</v>
      </c>
      <c r="I151" s="346"/>
      <c r="J151" s="153">
        <v>1</v>
      </c>
    </row>
    <row r="152" spans="1:10" ht="25.15" customHeight="1" thickBot="1" x14ac:dyDescent="0.3">
      <c r="A152" s="53" t="str">
        <f>Planilha!A152</f>
        <v>2.12.12</v>
      </c>
      <c r="B152" s="344" t="str">
        <f>Planilha!B152</f>
        <v>ELÉTRICA - QUADRO DE MEDIÇÃO - CEMIG</v>
      </c>
      <c r="C152" s="344"/>
      <c r="D152" s="344"/>
      <c r="E152" s="344"/>
      <c r="F152" s="344"/>
      <c r="G152" s="344"/>
      <c r="H152" s="344"/>
      <c r="I152" s="344"/>
      <c r="J152" s="345"/>
    </row>
    <row r="153" spans="1:10" ht="63" customHeight="1" thickBot="1" x14ac:dyDescent="0.3">
      <c r="A153" s="28" t="str">
        <f>Planilha!A153</f>
        <v>Setop</v>
      </c>
      <c r="B153" s="29" t="str">
        <f>Planilha!B153</f>
        <v>ED-49212</v>
      </c>
      <c r="C153" s="23" t="str">
        <f>Planilha!C153</f>
        <v>2.12.12.1</v>
      </c>
      <c r="D153" s="149" t="str">
        <f>Planilha!D153</f>
        <v>UNIDADE CONSUMIDORA INDIVIDUAL - EMBUTIR CAIXA POLIFÁSICA E DISJUNTOR "CM-2" DE 10,1 A 47 KW</v>
      </c>
      <c r="E153" s="29" t="str">
        <f>Planilha!E153</f>
        <v>pç</v>
      </c>
      <c r="F153" s="337" t="s">
        <v>93</v>
      </c>
      <c r="G153" s="338"/>
      <c r="H153" s="346" t="s">
        <v>87</v>
      </c>
      <c r="I153" s="346"/>
      <c r="J153" s="153">
        <v>1</v>
      </c>
    </row>
    <row r="154" spans="1:10" ht="25.15" customHeight="1" thickBot="1" x14ac:dyDescent="0.3">
      <c r="A154" s="53" t="str">
        <f>Planilha!A154</f>
        <v>2.12.13</v>
      </c>
      <c r="B154" s="344" t="str">
        <f>Planilha!B154</f>
        <v>ELÉTRICA - QUADRO DISTRIB. PLÁSTICO - EMBUTIR</v>
      </c>
      <c r="C154" s="344"/>
      <c r="D154" s="344"/>
      <c r="E154" s="344"/>
      <c r="F154" s="344"/>
      <c r="G154" s="344"/>
      <c r="H154" s="344"/>
      <c r="I154" s="344"/>
      <c r="J154" s="345"/>
    </row>
    <row r="155" spans="1:10" ht="63" customHeight="1" thickBot="1" x14ac:dyDescent="0.3">
      <c r="A155" s="28" t="str">
        <f>Planilha!A155</f>
        <v>Setop</v>
      </c>
      <c r="B155" s="29" t="str">
        <f>Planilha!B155</f>
        <v xml:space="preserve">ED-49499  </v>
      </c>
      <c r="C155" s="23" t="str">
        <f>Planilha!C155</f>
        <v>2.12.13.1</v>
      </c>
      <c r="D155" s="149" t="str">
        <f>Planilha!D155</f>
        <v>BARR. BIF., - DIN (REF. HAGER) CAP. 12 DISJ. UNIP. - IN PENTE 63A</v>
      </c>
      <c r="E155" s="29" t="str">
        <f>Planilha!E155</f>
        <v>pç</v>
      </c>
      <c r="F155" s="337" t="s">
        <v>93</v>
      </c>
      <c r="G155" s="338"/>
      <c r="H155" s="346" t="s">
        <v>87</v>
      </c>
      <c r="I155" s="346"/>
      <c r="J155" s="153">
        <v>1</v>
      </c>
    </row>
    <row r="156" spans="1:10" ht="25.15" customHeight="1" thickBot="1" x14ac:dyDescent="0.3">
      <c r="A156" s="52" t="str">
        <f>Planilha!A156</f>
        <v>2.13</v>
      </c>
      <c r="B156" s="335" t="str">
        <f>Planilha!B156</f>
        <v>INSTALAÇÕES HIDROSANITÁRIAS</v>
      </c>
      <c r="C156" s="335"/>
      <c r="D156" s="335"/>
      <c r="E156" s="335"/>
      <c r="F156" s="335"/>
      <c r="G156" s="335"/>
      <c r="H156" s="335"/>
      <c r="I156" s="335"/>
      <c r="J156" s="336"/>
    </row>
    <row r="157" spans="1:10" ht="25.15" customHeight="1" thickBot="1" x14ac:dyDescent="0.3">
      <c r="A157" s="53" t="str">
        <f>Planilha!A157</f>
        <v>2.13.1</v>
      </c>
      <c r="B157" s="344" t="str">
        <f>Planilha!B157</f>
        <v>ALIMENTAÇÃO - METAIS</v>
      </c>
      <c r="C157" s="344"/>
      <c r="D157" s="344"/>
      <c r="E157" s="344"/>
      <c r="F157" s="344"/>
      <c r="G157" s="344"/>
      <c r="H157" s="344"/>
      <c r="I157" s="344"/>
      <c r="J157" s="345"/>
    </row>
    <row r="158" spans="1:10" ht="63" customHeight="1" x14ac:dyDescent="0.25">
      <c r="A158" s="21" t="str">
        <f>Planilha!A158</f>
        <v>Setop</v>
      </c>
      <c r="B158" s="22" t="str">
        <f>Planilha!B158</f>
        <v>ED-50000</v>
      </c>
      <c r="C158" s="26" t="str">
        <f>Planilha!C158</f>
        <v>2.13.1.1</v>
      </c>
      <c r="D158" s="148" t="str">
        <f>Planilha!D158</f>
        <v>REGISTRO DE ESFERA 3/4"</v>
      </c>
      <c r="E158" s="22" t="str">
        <f>Planilha!E158</f>
        <v>pç</v>
      </c>
      <c r="F158" s="337" t="s">
        <v>102</v>
      </c>
      <c r="G158" s="338"/>
      <c r="H158" s="341" t="s">
        <v>87</v>
      </c>
      <c r="I158" s="341"/>
      <c r="J158" s="152">
        <v>1</v>
      </c>
    </row>
    <row r="159" spans="1:10" ht="63" customHeight="1" x14ac:dyDescent="0.25">
      <c r="A159" s="28" t="str">
        <f>Planilha!A159</f>
        <v>Setop</v>
      </c>
      <c r="B159" s="29" t="str">
        <f>Planilha!B159</f>
        <v>ED-49965</v>
      </c>
      <c r="C159" s="23" t="str">
        <f>Planilha!C159</f>
        <v>2.13.1.2</v>
      </c>
      <c r="D159" s="149" t="str">
        <f>Planilha!D159</f>
        <v>REGISTRO DE PRESSÃO C/ CANOPLA CROMADA 3/4"</v>
      </c>
      <c r="E159" s="29" t="str">
        <f>Planilha!E159</f>
        <v>pç</v>
      </c>
      <c r="F159" s="337" t="s">
        <v>102</v>
      </c>
      <c r="G159" s="338"/>
      <c r="H159" s="346" t="s">
        <v>87</v>
      </c>
      <c r="I159" s="346"/>
      <c r="J159" s="153">
        <v>1</v>
      </c>
    </row>
    <row r="160" spans="1:10" ht="63" customHeight="1" thickBot="1" x14ac:dyDescent="0.3">
      <c r="A160" s="28" t="str">
        <f>Planilha!A160</f>
        <v>Setop</v>
      </c>
      <c r="B160" s="29" t="str">
        <f>Planilha!B160</f>
        <v>ED-49972</v>
      </c>
      <c r="C160" s="23" t="str">
        <f>Planilha!C160</f>
        <v>2.13.1.3</v>
      </c>
      <c r="D160" s="149" t="str">
        <f>Planilha!D160</f>
        <v>REGISTRO ESFERA BORBOLETA BRUTO PVC 3/4"</v>
      </c>
      <c r="E160" s="29" t="str">
        <f>Planilha!E160</f>
        <v>pç</v>
      </c>
      <c r="F160" s="337" t="s">
        <v>102</v>
      </c>
      <c r="G160" s="338"/>
      <c r="H160" s="346" t="s">
        <v>87</v>
      </c>
      <c r="I160" s="346"/>
      <c r="J160" s="153">
        <v>1</v>
      </c>
    </row>
    <row r="161" spans="1:10" ht="25.15" customHeight="1" thickBot="1" x14ac:dyDescent="0.3">
      <c r="A161" s="53" t="str">
        <f>Planilha!A161</f>
        <v>2.13.2</v>
      </c>
      <c r="B161" s="344" t="str">
        <f>Planilha!B161</f>
        <v>ALIMENTAÇÃO - PVC ACESSÓRIOS</v>
      </c>
      <c r="C161" s="344"/>
      <c r="D161" s="344"/>
      <c r="E161" s="344"/>
      <c r="F161" s="344"/>
      <c r="G161" s="344"/>
      <c r="H161" s="344"/>
      <c r="I161" s="344"/>
      <c r="J161" s="345"/>
    </row>
    <row r="162" spans="1:10" ht="63" customHeight="1" thickBot="1" x14ac:dyDescent="0.3">
      <c r="A162" s="21" t="str">
        <f>Planilha!A162</f>
        <v>Sinapi(Insumos)</v>
      </c>
      <c r="B162" s="22">
        <f>Planilha!B162</f>
        <v>11683</v>
      </c>
      <c r="C162" s="26" t="str">
        <f>Planilha!C162</f>
        <v>2.13.2.1</v>
      </c>
      <c r="D162" s="148" t="str">
        <f>Planilha!D162</f>
        <v>ENGATE FLEXÍVEL PLÁSTICO 1/2 - 30CM</v>
      </c>
      <c r="E162" s="22" t="str">
        <f>Planilha!E162</f>
        <v>pç</v>
      </c>
      <c r="F162" s="337" t="s">
        <v>102</v>
      </c>
      <c r="G162" s="338"/>
      <c r="H162" s="341" t="s">
        <v>87</v>
      </c>
      <c r="I162" s="341"/>
      <c r="J162" s="152">
        <v>1</v>
      </c>
    </row>
    <row r="163" spans="1:10" ht="25.15" customHeight="1" thickBot="1" x14ac:dyDescent="0.3">
      <c r="A163" s="53" t="str">
        <f>Planilha!A163</f>
        <v>2.13.3</v>
      </c>
      <c r="B163" s="344" t="str">
        <f>Planilha!B163</f>
        <v>ALIMENTAÇÃO - PVC MISTO SOLDÁVEL</v>
      </c>
      <c r="C163" s="344"/>
      <c r="D163" s="344"/>
      <c r="E163" s="344"/>
      <c r="F163" s="344"/>
      <c r="G163" s="344"/>
      <c r="H163" s="344"/>
      <c r="I163" s="344"/>
      <c r="J163" s="345"/>
    </row>
    <row r="164" spans="1:10" ht="63" customHeight="1" x14ac:dyDescent="0.25">
      <c r="A164" s="21" t="str">
        <f>Planilha!A164</f>
        <v>Sinapi(Insumos)</v>
      </c>
      <c r="B164" s="22">
        <f>Planilha!B164</f>
        <v>37419</v>
      </c>
      <c r="C164" s="26" t="str">
        <f>Planilha!C164</f>
        <v>2.13.3.1</v>
      </c>
      <c r="D164" s="148" t="str">
        <f>Planilha!D164</f>
        <v>COLAR DE TOMADA EM PVC 3/4"</v>
      </c>
      <c r="E164" s="22" t="str">
        <f>Planilha!E164</f>
        <v>pç</v>
      </c>
      <c r="F164" s="337" t="s">
        <v>102</v>
      </c>
      <c r="G164" s="338"/>
      <c r="H164" s="341" t="s">
        <v>87</v>
      </c>
      <c r="I164" s="341"/>
      <c r="J164" s="152">
        <v>1</v>
      </c>
    </row>
    <row r="165" spans="1:10" ht="63" customHeight="1" x14ac:dyDescent="0.25">
      <c r="A165" s="28" t="str">
        <f>Planilha!A165</f>
        <v>Sinapi(Insumos)</v>
      </c>
      <c r="B165" s="29">
        <f>Planilha!B165</f>
        <v>38922</v>
      </c>
      <c r="C165" s="23" t="str">
        <f>Planilha!C165</f>
        <v>2.13.3.2</v>
      </c>
      <c r="D165" s="149" t="str">
        <f>Planilha!D165</f>
        <v>JOELHO 90 SOLDÁVEL C/ ROSCA 25 MM - 3/4"</v>
      </c>
      <c r="E165" s="29" t="str">
        <f>Planilha!E165</f>
        <v>pç</v>
      </c>
      <c r="F165" s="337" t="s">
        <v>102</v>
      </c>
      <c r="G165" s="338"/>
      <c r="H165" s="346" t="s">
        <v>87</v>
      </c>
      <c r="I165" s="346"/>
      <c r="J165" s="153">
        <v>5</v>
      </c>
    </row>
    <row r="166" spans="1:10" ht="63" customHeight="1" x14ac:dyDescent="0.25">
      <c r="A166" s="28" t="str">
        <f>Planilha!A166</f>
        <v>Sinapi(Insumos)</v>
      </c>
      <c r="B166" s="29">
        <f>Planilha!B166</f>
        <v>3906</v>
      </c>
      <c r="C166" s="23" t="str">
        <f>Planilha!C166</f>
        <v>2.13.3.3</v>
      </c>
      <c r="D166" s="149" t="str">
        <f>Planilha!D166</f>
        <v>LUVA SOLDÁVEL C/ ROSCA 25 MM -3/4"</v>
      </c>
      <c r="E166" s="29" t="str">
        <f>Planilha!E166</f>
        <v>pç</v>
      </c>
      <c r="F166" s="337" t="s">
        <v>102</v>
      </c>
      <c r="G166" s="338"/>
      <c r="H166" s="346" t="s">
        <v>87</v>
      </c>
      <c r="I166" s="346"/>
      <c r="J166" s="153">
        <v>1</v>
      </c>
    </row>
    <row r="167" spans="1:10" ht="63" customHeight="1" x14ac:dyDescent="0.25">
      <c r="A167" s="28" t="str">
        <f>Planilha!A167</f>
        <v>Sinapi(Insumos)</v>
      </c>
      <c r="B167" s="29">
        <f>Planilha!B167</f>
        <v>9859</v>
      </c>
      <c r="C167" s="23" t="str">
        <f>Planilha!C167</f>
        <v>2.13.3.4</v>
      </c>
      <c r="D167" s="149" t="str">
        <f>Planilha!D167</f>
        <v>TUBO ALETADO 3/4"</v>
      </c>
      <c r="E167" s="29" t="str">
        <f>Planilha!E167</f>
        <v>pç</v>
      </c>
      <c r="F167" s="337" t="s">
        <v>102</v>
      </c>
      <c r="G167" s="338"/>
      <c r="H167" s="346" t="s">
        <v>87</v>
      </c>
      <c r="I167" s="346"/>
      <c r="J167" s="153">
        <v>2</v>
      </c>
    </row>
    <row r="168" spans="1:10" ht="63" customHeight="1" thickBot="1" x14ac:dyDescent="0.3">
      <c r="A168" s="28" t="str">
        <f>Planilha!A168</f>
        <v>Sinapi(Insumos)</v>
      </c>
      <c r="B168" s="29">
        <f>Planilha!B168</f>
        <v>37947</v>
      </c>
      <c r="C168" s="23" t="str">
        <f>Planilha!C168</f>
        <v>2.13.3.5</v>
      </c>
      <c r="D168" s="149" t="str">
        <f>Planilha!D168</f>
        <v>TÊ SOLD C/ ROSCA BOLSA CENTRAL 25 MM - 3/4"</v>
      </c>
      <c r="E168" s="29" t="str">
        <f>Planilha!E168</f>
        <v>pç</v>
      </c>
      <c r="F168" s="337" t="s">
        <v>102</v>
      </c>
      <c r="G168" s="338"/>
      <c r="H168" s="346" t="s">
        <v>87</v>
      </c>
      <c r="I168" s="346"/>
      <c r="J168" s="153">
        <v>1</v>
      </c>
    </row>
    <row r="169" spans="1:10" ht="25.15" customHeight="1" thickBot="1" x14ac:dyDescent="0.3">
      <c r="A169" s="53" t="str">
        <f>Planilha!A169</f>
        <v>2.13.4</v>
      </c>
      <c r="B169" s="344" t="str">
        <f>Planilha!B169</f>
        <v>ALIMENTAÇÃO - PVC RÍGIDO ROSCÁVEL</v>
      </c>
      <c r="C169" s="344"/>
      <c r="D169" s="344"/>
      <c r="E169" s="344"/>
      <c r="F169" s="344"/>
      <c r="G169" s="344"/>
      <c r="H169" s="344"/>
      <c r="I169" s="344"/>
      <c r="J169" s="345"/>
    </row>
    <row r="170" spans="1:10" ht="63" customHeight="1" thickBot="1" x14ac:dyDescent="0.3">
      <c r="A170" s="21" t="str">
        <f>Planilha!A170</f>
        <v>Sinapi(Insumos)</v>
      </c>
      <c r="B170" s="22">
        <f>Planilha!B170</f>
        <v>9859</v>
      </c>
      <c r="C170" s="26" t="str">
        <f>Planilha!C170</f>
        <v>2.13.4.1</v>
      </c>
      <c r="D170" s="148" t="str">
        <f>Planilha!D170</f>
        <v>TUBOS 3/4"</v>
      </c>
      <c r="E170" s="22" t="str">
        <f>Planilha!E170</f>
        <v>m</v>
      </c>
      <c r="F170" s="337" t="s">
        <v>102</v>
      </c>
      <c r="G170" s="338"/>
      <c r="H170" s="341" t="s">
        <v>87</v>
      </c>
      <c r="I170" s="341"/>
      <c r="J170" s="152">
        <v>0.23</v>
      </c>
    </row>
    <row r="171" spans="1:10" ht="25.15" customHeight="1" thickBot="1" x14ac:dyDescent="0.3">
      <c r="A171" s="53" t="str">
        <f>Planilha!A171</f>
        <v>2.13.5</v>
      </c>
      <c r="B171" s="344" t="str">
        <f>Planilha!B171</f>
        <v>ALIMENTAÇÃO - PVC RÍGIDO SOLDÁVEL</v>
      </c>
      <c r="C171" s="344"/>
      <c r="D171" s="344"/>
      <c r="E171" s="344"/>
      <c r="F171" s="344"/>
      <c r="G171" s="344"/>
      <c r="H171" s="344"/>
      <c r="I171" s="344"/>
      <c r="J171" s="345"/>
    </row>
    <row r="172" spans="1:10" ht="63" customHeight="1" x14ac:dyDescent="0.25">
      <c r="A172" s="21" t="str">
        <f>Planilha!A172</f>
        <v>Sinapi(Insumos)</v>
      </c>
      <c r="B172" s="22">
        <f>Planilha!B172</f>
        <v>96</v>
      </c>
      <c r="C172" s="26" t="str">
        <f>Planilha!C172</f>
        <v>2.13.5.1</v>
      </c>
      <c r="D172" s="148" t="str">
        <f>Planilha!D172</f>
        <v>ADAPT SOLD C/ FLANGE FIXO P CX. D´ÁGUA 25 MM - 3/4"</v>
      </c>
      <c r="E172" s="22" t="str">
        <f>Planilha!E172</f>
        <v>pç</v>
      </c>
      <c r="F172" s="337" t="s">
        <v>102</v>
      </c>
      <c r="G172" s="338"/>
      <c r="H172" s="341" t="s">
        <v>87</v>
      </c>
      <c r="I172" s="341"/>
      <c r="J172" s="152">
        <v>1</v>
      </c>
    </row>
    <row r="173" spans="1:10" ht="63" customHeight="1" x14ac:dyDescent="0.25">
      <c r="A173" s="28" t="str">
        <f>Planilha!A173</f>
        <v>Sinapi(Insumos)</v>
      </c>
      <c r="B173" s="29">
        <f>Planilha!B173</f>
        <v>88</v>
      </c>
      <c r="C173" s="23" t="str">
        <f>Planilha!C173</f>
        <v>2.13.5.2</v>
      </c>
      <c r="D173" s="149" t="str">
        <f>Planilha!D173</f>
        <v>ADAPT SOLD. C/ FLANGE LIVRE P/ CX. D´ÁGUA 25 MM - 3/4"</v>
      </c>
      <c r="E173" s="29" t="str">
        <f>Planilha!E173</f>
        <v>pç</v>
      </c>
      <c r="F173" s="337" t="s">
        <v>102</v>
      </c>
      <c r="G173" s="338"/>
      <c r="H173" s="346" t="s">
        <v>87</v>
      </c>
      <c r="I173" s="346"/>
      <c r="J173" s="153">
        <v>1</v>
      </c>
    </row>
    <row r="174" spans="1:10" ht="63" customHeight="1" x14ac:dyDescent="0.25">
      <c r="A174" s="28" t="str">
        <f>Planilha!A174</f>
        <v>Sinapi(Insumos)</v>
      </c>
      <c r="B174" s="29">
        <f>Planilha!B174</f>
        <v>65</v>
      </c>
      <c r="C174" s="23" t="str">
        <f>Planilha!C174</f>
        <v>2.13.5.3</v>
      </c>
      <c r="D174" s="149" t="str">
        <f>Planilha!D174</f>
        <v>ADAPT SOLD.CURTO C/BOLSA-ROSCA P REGISTRO 25 MM - 3/4"</v>
      </c>
      <c r="E174" s="29" t="str">
        <f>Planilha!E174</f>
        <v>pç</v>
      </c>
      <c r="F174" s="337" t="s">
        <v>102</v>
      </c>
      <c r="G174" s="338"/>
      <c r="H174" s="346" t="s">
        <v>87</v>
      </c>
      <c r="I174" s="346"/>
      <c r="J174" s="153">
        <v>2</v>
      </c>
    </row>
    <row r="175" spans="1:10" ht="63" customHeight="1" x14ac:dyDescent="0.25">
      <c r="A175" s="28" t="str">
        <f>Planilha!A175</f>
        <v>Sinapi(Insumos)</v>
      </c>
      <c r="B175" s="29">
        <f>Planilha!B175</f>
        <v>1185</v>
      </c>
      <c r="C175" s="23" t="str">
        <f>Planilha!C175</f>
        <v>2.13.5.4</v>
      </c>
      <c r="D175" s="149" t="str">
        <f>Planilha!D175</f>
        <v>CAP SOLDÁVEL 25 MM</v>
      </c>
      <c r="E175" s="29" t="str">
        <f>Planilha!E175</f>
        <v>pç</v>
      </c>
      <c r="F175" s="337" t="s">
        <v>102</v>
      </c>
      <c r="G175" s="338"/>
      <c r="H175" s="346" t="s">
        <v>87</v>
      </c>
      <c r="I175" s="346"/>
      <c r="J175" s="153">
        <v>1</v>
      </c>
    </row>
    <row r="176" spans="1:10" ht="63" customHeight="1" x14ac:dyDescent="0.25">
      <c r="A176" s="28" t="str">
        <f>Planilha!A176</f>
        <v>Sinapi(Insumos)</v>
      </c>
      <c r="B176" s="29">
        <f>Planilha!B176</f>
        <v>3529</v>
      </c>
      <c r="C176" s="23" t="str">
        <f>Planilha!C176</f>
        <v>2.13.5.5</v>
      </c>
      <c r="D176" s="149" t="str">
        <f>Planilha!D176</f>
        <v>JOELHO 90º SOLDÁVEL 25 MM</v>
      </c>
      <c r="E176" s="29" t="str">
        <f>Planilha!E176</f>
        <v>pç</v>
      </c>
      <c r="F176" s="337" t="s">
        <v>102</v>
      </c>
      <c r="G176" s="338"/>
      <c r="H176" s="346" t="s">
        <v>87</v>
      </c>
      <c r="I176" s="346"/>
      <c r="J176" s="153">
        <v>6</v>
      </c>
    </row>
    <row r="177" spans="1:10" ht="63" customHeight="1" thickBot="1" x14ac:dyDescent="0.3">
      <c r="A177" s="28" t="str">
        <f>Planilha!A177</f>
        <v>Sinapi(Insumos)</v>
      </c>
      <c r="B177" s="29">
        <f>Planilha!B177</f>
        <v>9868</v>
      </c>
      <c r="C177" s="23" t="str">
        <f>Planilha!C177</f>
        <v>2.13.5.6</v>
      </c>
      <c r="D177" s="149" t="str">
        <f>Planilha!D177</f>
        <v>TUBOS 25 MM</v>
      </c>
      <c r="E177" s="29" t="str">
        <f>Planilha!E177</f>
        <v>m</v>
      </c>
      <c r="F177" s="337" t="s">
        <v>102</v>
      </c>
      <c r="G177" s="338"/>
      <c r="H177" s="346" t="s">
        <v>87</v>
      </c>
      <c r="I177" s="346"/>
      <c r="J177" s="153">
        <v>26.04</v>
      </c>
    </row>
    <row r="178" spans="1:10" ht="25.15" customHeight="1" thickBot="1" x14ac:dyDescent="0.3">
      <c r="A178" s="53" t="str">
        <f>Planilha!A178</f>
        <v>2.13.6</v>
      </c>
      <c r="B178" s="344" t="str">
        <f>Planilha!B178</f>
        <v>ALIMENTAÇÃO - PVC SOLDÁVEL AZUL C/ BUCHA LATÃO</v>
      </c>
      <c r="C178" s="344"/>
      <c r="D178" s="344"/>
      <c r="E178" s="344"/>
      <c r="F178" s="344"/>
      <c r="G178" s="344"/>
      <c r="H178" s="344"/>
      <c r="I178" s="344"/>
      <c r="J178" s="345"/>
    </row>
    <row r="179" spans="1:10" ht="63" customHeight="1" thickBot="1" x14ac:dyDescent="0.3">
      <c r="A179" s="21" t="str">
        <f>Planilha!A179</f>
        <v>Sinapi(Insumos)</v>
      </c>
      <c r="B179" s="22">
        <f>Planilha!B179</f>
        <v>20147</v>
      </c>
      <c r="C179" s="26" t="str">
        <f>Planilha!C179</f>
        <v>2.13.6.1</v>
      </c>
      <c r="D179" s="148" t="str">
        <f>Planilha!D179</f>
        <v>JOELHO DE REDUÇÃO 90º SOLDÁVEL COM BUCHA DE LATÃO 25 MM- 1/2"</v>
      </c>
      <c r="E179" s="22" t="str">
        <f>Planilha!E179</f>
        <v>pç</v>
      </c>
      <c r="F179" s="337" t="s">
        <v>102</v>
      </c>
      <c r="G179" s="338"/>
      <c r="H179" s="341" t="s">
        <v>87</v>
      </c>
      <c r="I179" s="341"/>
      <c r="J179" s="152">
        <v>1</v>
      </c>
    </row>
    <row r="180" spans="1:10" ht="25.15" customHeight="1" thickBot="1" x14ac:dyDescent="0.3">
      <c r="A180" s="53" t="str">
        <f>Planilha!A180</f>
        <v>2.13.7</v>
      </c>
      <c r="B180" s="344" t="str">
        <f>Planilha!B180</f>
        <v>ESGOTO - CAIXAS DE PASSAGEM</v>
      </c>
      <c r="C180" s="344"/>
      <c r="D180" s="344"/>
      <c r="E180" s="344"/>
      <c r="F180" s="344"/>
      <c r="G180" s="344"/>
      <c r="H180" s="344"/>
      <c r="I180" s="344"/>
      <c r="J180" s="345"/>
    </row>
    <row r="181" spans="1:10" ht="63" customHeight="1" x14ac:dyDescent="0.25">
      <c r="A181" s="21" t="str">
        <f>Planilha!A181</f>
        <v>Setop</v>
      </c>
      <c r="B181" s="22" t="str">
        <f>Planilha!B181</f>
        <v>ED-49940</v>
      </c>
      <c r="C181" s="26" t="str">
        <f>Planilha!C181</f>
        <v>2.13.7.1</v>
      </c>
      <c r="D181" s="148" t="str">
        <f>Planilha!D181</f>
        <v>CAIXA DE GORDURA CG 60X60 CM</v>
      </c>
      <c r="E181" s="22" t="str">
        <f>Planilha!E181</f>
        <v>pç</v>
      </c>
      <c r="F181" s="337" t="s">
        <v>102</v>
      </c>
      <c r="G181" s="338"/>
      <c r="H181" s="341" t="s">
        <v>87</v>
      </c>
      <c r="I181" s="341"/>
      <c r="J181" s="152">
        <v>1</v>
      </c>
    </row>
    <row r="182" spans="1:10" ht="63" customHeight="1" x14ac:dyDescent="0.25">
      <c r="A182" s="28" t="str">
        <f>Planilha!A182</f>
        <v>Setop</v>
      </c>
      <c r="B182" s="29" t="str">
        <f>Planilha!B182</f>
        <v>ED-49950</v>
      </c>
      <c r="C182" s="23" t="str">
        <f>Planilha!C182</f>
        <v>2.13.7.2</v>
      </c>
      <c r="D182" s="149" t="str">
        <f>Planilha!D182</f>
        <v>CAIXA DE INSPEÇÃO ESGOTO SIMPLES CE- 60X60 CM</v>
      </c>
      <c r="E182" s="29" t="str">
        <f>Planilha!E182</f>
        <v>pç</v>
      </c>
      <c r="F182" s="337" t="s">
        <v>102</v>
      </c>
      <c r="G182" s="338"/>
      <c r="H182" s="346" t="s">
        <v>87</v>
      </c>
      <c r="I182" s="346"/>
      <c r="J182" s="153">
        <v>1</v>
      </c>
    </row>
    <row r="183" spans="1:10" ht="63" customHeight="1" thickBot="1" x14ac:dyDescent="0.3">
      <c r="A183" s="28" t="str">
        <f>Planilha!A183</f>
        <v>Setop</v>
      </c>
      <c r="B183" s="29" t="str">
        <f>Planilha!B183</f>
        <v>ED-49903</v>
      </c>
      <c r="C183" s="23" t="str">
        <f>Planilha!C183</f>
        <v>2.13.7.3</v>
      </c>
      <c r="D183" s="149" t="str">
        <f>Planilha!D183</f>
        <v>CAIXA DE ESGOTO DE INSPEÇÃO/PASSAGEM EM ALVENARIA (100X100X50CM), REVESTIMENTO EM ARGAMASSA COM ADITIVO IMPERMEABILIZANTE, COM TAMPA DE CONCRETO, INCLUSIVE ESCAVAÇÃO, REATERRO E TRANSPORTE E RETIRADA DO MATERIAL ESCAVADO (EM CAÇAMBA)</v>
      </c>
      <c r="E183" s="29" t="str">
        <f>Planilha!E183</f>
        <v>pç</v>
      </c>
      <c r="F183" s="337" t="s">
        <v>102</v>
      </c>
      <c r="G183" s="338"/>
      <c r="H183" s="346" t="s">
        <v>87</v>
      </c>
      <c r="I183" s="346"/>
      <c r="J183" s="153">
        <v>1</v>
      </c>
    </row>
    <row r="184" spans="1:10" ht="25.15" customHeight="1" thickBot="1" x14ac:dyDescent="0.3">
      <c r="A184" s="53" t="str">
        <f>Planilha!A184</f>
        <v>2.13.8</v>
      </c>
      <c r="B184" s="344" t="str">
        <f>Planilha!B184</f>
        <v>ESGOTO - PVC ACESSÓRIOS</v>
      </c>
      <c r="C184" s="344"/>
      <c r="D184" s="344"/>
      <c r="E184" s="344"/>
      <c r="F184" s="344"/>
      <c r="G184" s="344"/>
      <c r="H184" s="344"/>
      <c r="I184" s="344"/>
      <c r="J184" s="345"/>
    </row>
    <row r="185" spans="1:10" ht="63" customHeight="1" x14ac:dyDescent="0.25">
      <c r="A185" s="21" t="str">
        <f>Planilha!A185</f>
        <v>Setop</v>
      </c>
      <c r="B185" s="22" t="str">
        <f>Planilha!B185</f>
        <v>ED-50011</v>
      </c>
      <c r="C185" s="26" t="str">
        <f>Planilha!C185</f>
        <v>2.13.8.1</v>
      </c>
      <c r="D185" s="148" t="str">
        <f>Planilha!D185</f>
        <v>CAIXA SIFONADA 100X100X50</v>
      </c>
      <c r="E185" s="22" t="str">
        <f>Planilha!E185</f>
        <v>pç</v>
      </c>
      <c r="F185" s="337" t="s">
        <v>102</v>
      </c>
      <c r="G185" s="338"/>
      <c r="H185" s="341" t="s">
        <v>87</v>
      </c>
      <c r="I185" s="341"/>
      <c r="J185" s="152">
        <v>1</v>
      </c>
    </row>
    <row r="186" spans="1:10" ht="63" customHeight="1" x14ac:dyDescent="0.25">
      <c r="A186" s="28" t="str">
        <f>Planilha!A186</f>
        <v>Setop</v>
      </c>
      <c r="B186" s="29" t="str">
        <f>Planilha!B186</f>
        <v>ED-50320</v>
      </c>
      <c r="C186" s="23" t="str">
        <f>Planilha!C186</f>
        <v>2.13.8.2</v>
      </c>
      <c r="D186" s="149" t="str">
        <f>Planilha!D186</f>
        <v>SIFÃO DE COPO P/ PIA E LAVATÓRIO 1" - 1.1/2"</v>
      </c>
      <c r="E186" s="29" t="str">
        <f>Planilha!E186</f>
        <v>pç</v>
      </c>
      <c r="F186" s="337" t="s">
        <v>102</v>
      </c>
      <c r="G186" s="338"/>
      <c r="H186" s="346" t="s">
        <v>87</v>
      </c>
      <c r="I186" s="346"/>
      <c r="J186" s="153">
        <v>2</v>
      </c>
    </row>
    <row r="187" spans="1:10" ht="63" customHeight="1" x14ac:dyDescent="0.25">
      <c r="A187" s="28" t="str">
        <f>Planilha!A187</f>
        <v>Sinapi(Insumos)</v>
      </c>
      <c r="B187" s="29">
        <f>Planilha!B187</f>
        <v>6145</v>
      </c>
      <c r="C187" s="23" t="str">
        <f>Planilha!C187</f>
        <v>2.13.8.3</v>
      </c>
      <c r="D187" s="149" t="str">
        <f>Planilha!D187</f>
        <v>SIFÃO FLEXÍVEL C/ ADAPTADOR 1.1/2" - 1.1/2"</v>
      </c>
      <c r="E187" s="29" t="str">
        <f>Planilha!E187</f>
        <v>pç</v>
      </c>
      <c r="F187" s="337" t="s">
        <v>102</v>
      </c>
      <c r="G187" s="338"/>
      <c r="H187" s="346" t="s">
        <v>87</v>
      </c>
      <c r="I187" s="346"/>
      <c r="J187" s="153">
        <v>2</v>
      </c>
    </row>
    <row r="188" spans="1:10" ht="63" customHeight="1" x14ac:dyDescent="0.25">
      <c r="A188" s="28" t="str">
        <f>Planilha!A188</f>
        <v>Sinapi(Insumos)</v>
      </c>
      <c r="B188" s="29">
        <f>Planilha!B188</f>
        <v>6158</v>
      </c>
      <c r="C188" s="23" t="str">
        <f>Planilha!C188</f>
        <v>2.13.8.4</v>
      </c>
      <c r="D188" s="149" t="str">
        <f>Planilha!D188</f>
        <v>VÁLVULA P/ LAVATÓRIO E TANQUE 1"</v>
      </c>
      <c r="E188" s="29" t="str">
        <f>Planilha!E188</f>
        <v>pç</v>
      </c>
      <c r="F188" s="337" t="s">
        <v>102</v>
      </c>
      <c r="G188" s="338"/>
      <c r="H188" s="346" t="s">
        <v>87</v>
      </c>
      <c r="I188" s="346"/>
      <c r="J188" s="153">
        <v>1</v>
      </c>
    </row>
    <row r="189" spans="1:10" ht="63" customHeight="1" x14ac:dyDescent="0.25">
      <c r="A189" s="28" t="str">
        <f>Planilha!A189</f>
        <v>Sinapi(Insumos)</v>
      </c>
      <c r="B189" s="29">
        <f>Planilha!B189</f>
        <v>6158</v>
      </c>
      <c r="C189" s="23" t="str">
        <f>Planilha!C189</f>
        <v>2.13.8.5</v>
      </c>
      <c r="D189" s="149" t="str">
        <f>Planilha!D189</f>
        <v>VÁLVULA P/ PIA 1"</v>
      </c>
      <c r="E189" s="29" t="str">
        <f>Planilha!E189</f>
        <v>pç</v>
      </c>
      <c r="F189" s="337" t="s">
        <v>102</v>
      </c>
      <c r="G189" s="338"/>
      <c r="H189" s="346" t="s">
        <v>87</v>
      </c>
      <c r="I189" s="346"/>
      <c r="J189" s="153">
        <v>1</v>
      </c>
    </row>
    <row r="190" spans="1:10" ht="63" customHeight="1" thickBot="1" x14ac:dyDescent="0.3">
      <c r="A190" s="28" t="str">
        <f>Planilha!A190</f>
        <v>Sinapi(Insumos)</v>
      </c>
      <c r="B190" s="29">
        <f>Planilha!B190</f>
        <v>6158</v>
      </c>
      <c r="C190" s="23" t="str">
        <f>Planilha!C190</f>
        <v>2.13.8.6</v>
      </c>
      <c r="D190" s="149" t="str">
        <f>Planilha!D190</f>
        <v>VÁLVULA P/ TANQUE 1 1/2"</v>
      </c>
      <c r="E190" s="29" t="str">
        <f>Planilha!E190</f>
        <v>pç</v>
      </c>
      <c r="F190" s="337" t="s">
        <v>102</v>
      </c>
      <c r="G190" s="338"/>
      <c r="H190" s="346" t="s">
        <v>87</v>
      </c>
      <c r="I190" s="346"/>
      <c r="J190" s="153">
        <v>2</v>
      </c>
    </row>
    <row r="191" spans="1:10" ht="25.15" customHeight="1" thickBot="1" x14ac:dyDescent="0.3">
      <c r="A191" s="53" t="str">
        <f>Planilha!A191</f>
        <v>2.13.9</v>
      </c>
      <c r="B191" s="344" t="str">
        <f>Planilha!B191</f>
        <v>ESGOTO - PVC ESGOTO</v>
      </c>
      <c r="C191" s="344"/>
      <c r="D191" s="344"/>
      <c r="E191" s="344"/>
      <c r="F191" s="344"/>
      <c r="G191" s="344"/>
      <c r="H191" s="344"/>
      <c r="I191" s="344"/>
      <c r="J191" s="345"/>
    </row>
    <row r="192" spans="1:10" ht="63" customHeight="1" x14ac:dyDescent="0.25">
      <c r="A192" s="21" t="str">
        <f>Planilha!A192</f>
        <v>Sinapi(Insumos)</v>
      </c>
      <c r="B192" s="22">
        <f>Planilha!B192</f>
        <v>1858</v>
      </c>
      <c r="C192" s="26" t="str">
        <f>Planilha!C192</f>
        <v>2.13.9.1</v>
      </c>
      <c r="D192" s="148" t="str">
        <f>Planilha!D192</f>
        <v>CURVA 45 LONGA 100 MM</v>
      </c>
      <c r="E192" s="22" t="str">
        <f>Planilha!E192</f>
        <v>pç</v>
      </c>
      <c r="F192" s="337" t="s">
        <v>102</v>
      </c>
      <c r="G192" s="338"/>
      <c r="H192" s="341" t="s">
        <v>87</v>
      </c>
      <c r="I192" s="341"/>
      <c r="J192" s="152">
        <v>1</v>
      </c>
    </row>
    <row r="193" spans="1:10" ht="63" customHeight="1" x14ac:dyDescent="0.25">
      <c r="A193" s="28" t="str">
        <f>Planilha!A193</f>
        <v>Sinapi(Insumos)</v>
      </c>
      <c r="B193" s="29">
        <f>Planilha!B193</f>
        <v>1966</v>
      </c>
      <c r="C193" s="23" t="str">
        <f>Planilha!C193</f>
        <v>2.13.9.2</v>
      </c>
      <c r="D193" s="149" t="str">
        <f>Planilha!D193</f>
        <v>CURVA 90 CURTA 100 MM</v>
      </c>
      <c r="E193" s="29" t="str">
        <f>Planilha!E193</f>
        <v>pç</v>
      </c>
      <c r="F193" s="337" t="s">
        <v>102</v>
      </c>
      <c r="G193" s="338"/>
      <c r="H193" s="346" t="s">
        <v>87</v>
      </c>
      <c r="I193" s="346"/>
      <c r="J193" s="153">
        <v>1</v>
      </c>
    </row>
    <row r="194" spans="1:10" ht="63" customHeight="1" x14ac:dyDescent="0.25">
      <c r="A194" s="28" t="str">
        <f>Planilha!A194</f>
        <v>Sinapi(Insumos)</v>
      </c>
      <c r="B194" s="29">
        <f>Planilha!B194</f>
        <v>1933</v>
      </c>
      <c r="C194" s="23" t="str">
        <f>Planilha!C194</f>
        <v>2.13.9.3</v>
      </c>
      <c r="D194" s="149" t="str">
        <f>Planilha!D194</f>
        <v>CURVA 90 CURTA 40 MM</v>
      </c>
      <c r="E194" s="29" t="str">
        <f>Planilha!E194</f>
        <v>pç</v>
      </c>
      <c r="F194" s="337" t="s">
        <v>102</v>
      </c>
      <c r="G194" s="338"/>
      <c r="H194" s="346" t="s">
        <v>87</v>
      </c>
      <c r="I194" s="346"/>
      <c r="J194" s="153">
        <v>4</v>
      </c>
    </row>
    <row r="195" spans="1:10" ht="63" customHeight="1" x14ac:dyDescent="0.25">
      <c r="A195" s="28" t="str">
        <f>Planilha!A195</f>
        <v>Sinapi(Insumos)</v>
      </c>
      <c r="B195" s="29">
        <f>Planilha!B195</f>
        <v>37951</v>
      </c>
      <c r="C195" s="23" t="str">
        <f>Planilha!C195</f>
        <v>2.13.9.4</v>
      </c>
      <c r="D195" s="149" t="str">
        <f>Planilha!D195</f>
        <v>JOELHO 45 40 MM</v>
      </c>
      <c r="E195" s="29" t="str">
        <f>Planilha!E195</f>
        <v>pç</v>
      </c>
      <c r="F195" s="337" t="s">
        <v>102</v>
      </c>
      <c r="G195" s="338"/>
      <c r="H195" s="346" t="s">
        <v>87</v>
      </c>
      <c r="I195" s="346"/>
      <c r="J195" s="153">
        <v>3</v>
      </c>
    </row>
    <row r="196" spans="1:10" ht="63" customHeight="1" x14ac:dyDescent="0.25">
      <c r="A196" s="28" t="str">
        <f>Planilha!A196</f>
        <v>Sinapi(Insumos)</v>
      </c>
      <c r="B196" s="29">
        <f>Planilha!B196</f>
        <v>3518</v>
      </c>
      <c r="C196" s="23" t="str">
        <f>Planilha!C196</f>
        <v>2.13.9.5</v>
      </c>
      <c r="D196" s="149" t="str">
        <f>Planilha!D196</f>
        <v>JOELHO 45 50 MM</v>
      </c>
      <c r="E196" s="29" t="str">
        <f>Planilha!E196</f>
        <v>pç</v>
      </c>
      <c r="F196" s="337" t="s">
        <v>102</v>
      </c>
      <c r="G196" s="338"/>
      <c r="H196" s="346" t="s">
        <v>87</v>
      </c>
      <c r="I196" s="346"/>
      <c r="J196" s="153">
        <v>2</v>
      </c>
    </row>
    <row r="197" spans="1:10" ht="63" customHeight="1" thickBot="1" x14ac:dyDescent="0.3">
      <c r="A197" s="28" t="str">
        <f>Planilha!A197</f>
        <v>Sinapi(Insumos)</v>
      </c>
      <c r="B197" s="29">
        <f>Planilha!B197</f>
        <v>10835</v>
      </c>
      <c r="C197" s="23" t="str">
        <f>Planilha!C197</f>
        <v>2.13.9.6</v>
      </c>
      <c r="D197" s="149" t="str">
        <f>Planilha!D197</f>
        <v>JOELHO 90 C/ANEL P/ ESGOTO SECUNDÁRIO 40 MM - 1.1/2"</v>
      </c>
      <c r="E197" s="29" t="str">
        <f>Planilha!E197</f>
        <v>pç</v>
      </c>
      <c r="F197" s="337" t="s">
        <v>102</v>
      </c>
      <c r="G197" s="338"/>
      <c r="H197" s="346" t="s">
        <v>87</v>
      </c>
      <c r="I197" s="346"/>
      <c r="J197" s="153">
        <v>4</v>
      </c>
    </row>
    <row r="198" spans="1:10" ht="63" customHeight="1" x14ac:dyDescent="0.25">
      <c r="A198" s="21" t="str">
        <f>Planilha!A198</f>
        <v>Sinapi(Insumos)</v>
      </c>
      <c r="B198" s="22">
        <f>Planilha!B198</f>
        <v>20144</v>
      </c>
      <c r="C198" s="26" t="str">
        <f>Planilha!C198</f>
        <v>2.13.9.7</v>
      </c>
      <c r="D198" s="148" t="str">
        <f>Planilha!D198</f>
        <v>JUNÇÃO SIMPLES 100 MM- 100 MM</v>
      </c>
      <c r="E198" s="22" t="str">
        <f>Planilha!E198</f>
        <v>pç</v>
      </c>
      <c r="F198" s="337" t="s">
        <v>102</v>
      </c>
      <c r="G198" s="338"/>
      <c r="H198" s="341" t="s">
        <v>87</v>
      </c>
      <c r="I198" s="341"/>
      <c r="J198" s="152">
        <v>2</v>
      </c>
    </row>
    <row r="199" spans="1:10" ht="63" customHeight="1" x14ac:dyDescent="0.25">
      <c r="A199" s="28" t="str">
        <f>Planilha!A199</f>
        <v>Sinapi(Insumos)</v>
      </c>
      <c r="B199" s="29">
        <f>Planilha!B199</f>
        <v>11735</v>
      </c>
      <c r="C199" s="23" t="str">
        <f>Planilha!C199</f>
        <v>2.13.9.8</v>
      </c>
      <c r="D199" s="149" t="str">
        <f>Planilha!D199</f>
        <v>PROLONGAMENTO P/ CAIXA SIFONADA 100 MM</v>
      </c>
      <c r="E199" s="29" t="str">
        <f>Planilha!E199</f>
        <v>pç</v>
      </c>
      <c r="F199" s="337" t="s">
        <v>102</v>
      </c>
      <c r="G199" s="338"/>
      <c r="H199" s="346" t="s">
        <v>87</v>
      </c>
      <c r="I199" s="346"/>
      <c r="J199" s="153">
        <v>1</v>
      </c>
    </row>
    <row r="200" spans="1:10" ht="63" customHeight="1" x14ac:dyDescent="0.25">
      <c r="A200" s="28" t="str">
        <f>Planilha!A200</f>
        <v>Sinapi(Insumos)</v>
      </c>
      <c r="B200" s="29">
        <f>Planilha!B200</f>
        <v>20043</v>
      </c>
      <c r="C200" s="23" t="str">
        <f>Planilha!C200</f>
        <v>2.13.9.9</v>
      </c>
      <c r="D200" s="149" t="str">
        <f>Planilha!D200</f>
        <v>REDUÇÃO EXCÊNTRICA 100 MM - 50 MM</v>
      </c>
      <c r="E200" s="29" t="str">
        <f>Planilha!E200</f>
        <v>pç</v>
      </c>
      <c r="F200" s="337" t="s">
        <v>102</v>
      </c>
      <c r="G200" s="338"/>
      <c r="H200" s="346" t="s">
        <v>87</v>
      </c>
      <c r="I200" s="346"/>
      <c r="J200" s="153">
        <v>2</v>
      </c>
    </row>
    <row r="201" spans="1:10" ht="63" customHeight="1" x14ac:dyDescent="0.25">
      <c r="A201" s="28" t="str">
        <f>Planilha!A201</f>
        <v>Sinapi(Insumos)</v>
      </c>
      <c r="B201" s="29">
        <f>Planilha!B201</f>
        <v>9825</v>
      </c>
      <c r="C201" s="23" t="str">
        <f>Planilha!C201</f>
        <v>2.13.9.10</v>
      </c>
      <c r="D201" s="149" t="str">
        <f>Planilha!D201</f>
        <v>TUBO PVC PONTA-BOLSA C/ VIROLA 100 MM - 4"</v>
      </c>
      <c r="E201" s="29" t="str">
        <f>Planilha!E201</f>
        <v>m</v>
      </c>
      <c r="F201" s="337" t="s">
        <v>102</v>
      </c>
      <c r="G201" s="338"/>
      <c r="H201" s="346" t="s">
        <v>87</v>
      </c>
      <c r="I201" s="346"/>
      <c r="J201" s="153">
        <v>17.07</v>
      </c>
    </row>
    <row r="202" spans="1:10" ht="63" customHeight="1" x14ac:dyDescent="0.25">
      <c r="A202" s="28" t="str">
        <f>Planilha!A202</f>
        <v>Sinapi(Insumos)</v>
      </c>
      <c r="B202" s="29">
        <f>Planilha!B202</f>
        <v>9838</v>
      </c>
      <c r="C202" s="23" t="str">
        <f>Planilha!C202</f>
        <v>2.13.9.11</v>
      </c>
      <c r="D202" s="149" t="str">
        <f>Planilha!D202</f>
        <v>TUBO PVC PONTA-BOLSA C/ VIROLA 50 MM - 2"</v>
      </c>
      <c r="E202" s="29" t="str">
        <f>Planilha!E202</f>
        <v>m</v>
      </c>
      <c r="F202" s="337" t="s">
        <v>102</v>
      </c>
      <c r="G202" s="338"/>
      <c r="H202" s="346" t="s">
        <v>87</v>
      </c>
      <c r="I202" s="346"/>
      <c r="J202" s="153">
        <v>0.95</v>
      </c>
    </row>
    <row r="203" spans="1:10" ht="63" customHeight="1" x14ac:dyDescent="0.25">
      <c r="A203" s="28" t="str">
        <f>Planilha!A203</f>
        <v>Sinapi(Insumos)</v>
      </c>
      <c r="B203" s="29">
        <f>Planilha!B203</f>
        <v>9874</v>
      </c>
      <c r="C203" s="23" t="str">
        <f>Planilha!C203</f>
        <v>2.13.9.12</v>
      </c>
      <c r="D203" s="149" t="str">
        <f>Planilha!D203</f>
        <v>TUBO RÍGIDO C/ PONTA E BOLSA SOLDÁVEL 40 MM</v>
      </c>
      <c r="E203" s="29" t="str">
        <f>Planilha!E203</f>
        <v>m</v>
      </c>
      <c r="F203" s="337" t="s">
        <v>102</v>
      </c>
      <c r="G203" s="338"/>
      <c r="H203" s="346" t="s">
        <v>87</v>
      </c>
      <c r="I203" s="346"/>
      <c r="J203" s="153">
        <v>5.29</v>
      </c>
    </row>
    <row r="204" spans="1:10" ht="63" customHeight="1" x14ac:dyDescent="0.25">
      <c r="A204" s="28" t="str">
        <f>Planilha!A204</f>
        <v>Sinapi(Insumos)</v>
      </c>
      <c r="B204" s="29">
        <f>Planilha!B204</f>
        <v>20067</v>
      </c>
      <c r="C204" s="23" t="str">
        <f>Planilha!C204</f>
        <v>2.13.9.13</v>
      </c>
      <c r="D204" s="149" t="str">
        <f>Planilha!D204</f>
        <v>TUBO RÍGIDO C/ PONTA LISA 40 MM</v>
      </c>
      <c r="E204" s="29" t="str">
        <f>Planilha!E204</f>
        <v>m</v>
      </c>
      <c r="F204" s="337" t="s">
        <v>102</v>
      </c>
      <c r="G204" s="338"/>
      <c r="H204" s="346" t="s">
        <v>87</v>
      </c>
      <c r="I204" s="346"/>
      <c r="J204" s="153">
        <v>2.4</v>
      </c>
    </row>
    <row r="205" spans="1:10" ht="63" customHeight="1" thickBot="1" x14ac:dyDescent="0.3">
      <c r="A205" s="28" t="str">
        <f>Planilha!A205</f>
        <v>Sinapi(Insumos)</v>
      </c>
      <c r="B205" s="29">
        <f>Planilha!B205</f>
        <v>3666</v>
      </c>
      <c r="C205" s="23" t="str">
        <f>Planilha!C205</f>
        <v>2.13.9.14</v>
      </c>
      <c r="D205" s="149" t="str">
        <f>Planilha!D205</f>
        <v>TÊ 45 40 MM</v>
      </c>
      <c r="E205" s="29" t="str">
        <f>Planilha!E205</f>
        <v>pç</v>
      </c>
      <c r="F205" s="337" t="s">
        <v>102</v>
      </c>
      <c r="G205" s="338"/>
      <c r="H205" s="346" t="s">
        <v>87</v>
      </c>
      <c r="I205" s="346"/>
      <c r="J205" s="153">
        <v>1</v>
      </c>
    </row>
    <row r="206" spans="1:10" ht="25.15" customHeight="1" thickBot="1" x14ac:dyDescent="0.3">
      <c r="A206" s="53" t="str">
        <f>Planilha!A206</f>
        <v>2.13.10</v>
      </c>
      <c r="B206" s="344" t="str">
        <f>Planilha!B206</f>
        <v>PLUVIAL - PVC ACESSÓRIOS</v>
      </c>
      <c r="C206" s="344"/>
      <c r="D206" s="344"/>
      <c r="E206" s="344"/>
      <c r="F206" s="344"/>
      <c r="G206" s="344"/>
      <c r="H206" s="344"/>
      <c r="I206" s="344"/>
      <c r="J206" s="345"/>
    </row>
    <row r="207" spans="1:10" ht="63" customHeight="1" x14ac:dyDescent="0.25">
      <c r="A207" s="21" t="str">
        <f>Planilha!A207</f>
        <v>Sudecap</v>
      </c>
      <c r="B207" s="22" t="str">
        <f>Planilha!B207</f>
        <v>73.57.01</v>
      </c>
      <c r="C207" s="26" t="str">
        <f>Planilha!C207</f>
        <v>2.13.10.1</v>
      </c>
      <c r="D207" s="148" t="str">
        <f>Planilha!D207</f>
        <v>CAIXA SIFONADA 150X150X50 COM GRELHA QUADR.</v>
      </c>
      <c r="E207" s="22" t="str">
        <f>Planilha!E207</f>
        <v>pç</v>
      </c>
      <c r="F207" s="337" t="s">
        <v>102</v>
      </c>
      <c r="G207" s="338"/>
      <c r="H207" s="341" t="s">
        <v>87</v>
      </c>
      <c r="I207" s="341"/>
      <c r="J207" s="152">
        <v>1</v>
      </c>
    </row>
    <row r="208" spans="1:10" ht="63" customHeight="1" thickBot="1" x14ac:dyDescent="0.3">
      <c r="A208" s="28" t="str">
        <f>Planilha!A208</f>
        <v>Setop</v>
      </c>
      <c r="B208" s="29" t="str">
        <f>Planilha!B208</f>
        <v>ED-49955</v>
      </c>
      <c r="C208" s="23" t="str">
        <f>Planilha!C208</f>
        <v>2.13.10.2</v>
      </c>
      <c r="D208" s="149" t="str">
        <f>Planilha!D208</f>
        <v>RALO CORPO CAIXA SECA 100X100X40MM</v>
      </c>
      <c r="E208" s="29" t="str">
        <f>Planilha!E208</f>
        <v>pç</v>
      </c>
      <c r="F208" s="337" t="s">
        <v>102</v>
      </c>
      <c r="G208" s="338"/>
      <c r="H208" s="346" t="s">
        <v>87</v>
      </c>
      <c r="I208" s="346"/>
      <c r="J208" s="153">
        <v>1</v>
      </c>
    </row>
    <row r="209" spans="1:10" ht="25.15" customHeight="1" thickBot="1" x14ac:dyDescent="0.3">
      <c r="A209" s="53" t="str">
        <f>Planilha!A209</f>
        <v>2.13.11</v>
      </c>
      <c r="B209" s="344" t="str">
        <f>Planilha!B209</f>
        <v>PLUVIAL - PVC ESGOTO</v>
      </c>
      <c r="C209" s="344"/>
      <c r="D209" s="344"/>
      <c r="E209" s="344"/>
      <c r="F209" s="344"/>
      <c r="G209" s="344"/>
      <c r="H209" s="344"/>
      <c r="I209" s="344"/>
      <c r="J209" s="345"/>
    </row>
    <row r="210" spans="1:10" ht="63" customHeight="1" x14ac:dyDescent="0.25">
      <c r="A210" s="21" t="str">
        <f>Planilha!A210</f>
        <v>Sinapi(Insumos)</v>
      </c>
      <c r="B210" s="22">
        <f>Planilha!B210</f>
        <v>1960</v>
      </c>
      <c r="C210" s="26" t="str">
        <f>Planilha!C210</f>
        <v>2.13.11.1</v>
      </c>
      <c r="D210" s="148" t="str">
        <f>Planilha!D210</f>
        <v>CURVA 90 CURTA 75 MM</v>
      </c>
      <c r="E210" s="22" t="str">
        <f>Planilha!E210</f>
        <v>pç</v>
      </c>
      <c r="F210" s="337" t="s">
        <v>102</v>
      </c>
      <c r="G210" s="338"/>
      <c r="H210" s="341" t="s">
        <v>87</v>
      </c>
      <c r="I210" s="341"/>
      <c r="J210" s="152">
        <v>6</v>
      </c>
    </row>
    <row r="211" spans="1:10" ht="63" customHeight="1" x14ac:dyDescent="0.25">
      <c r="A211" s="28" t="str">
        <f>Planilha!A211</f>
        <v>Sinapi(Insumos)</v>
      </c>
      <c r="B211" s="29">
        <f>Planilha!B211</f>
        <v>3519</v>
      </c>
      <c r="C211" s="23" t="str">
        <f>Planilha!C211</f>
        <v>2.13.11.2</v>
      </c>
      <c r="D211" s="149" t="str">
        <f>Planilha!D211</f>
        <v>JOELHO 45 75 MM</v>
      </c>
      <c r="E211" s="29" t="str">
        <f>Planilha!E211</f>
        <v>pç</v>
      </c>
      <c r="F211" s="337" t="s">
        <v>102</v>
      </c>
      <c r="G211" s="338"/>
      <c r="H211" s="346" t="s">
        <v>87</v>
      </c>
      <c r="I211" s="346"/>
      <c r="J211" s="153">
        <v>2</v>
      </c>
    </row>
    <row r="212" spans="1:10" ht="63" customHeight="1" x14ac:dyDescent="0.25">
      <c r="A212" s="28" t="str">
        <f>Planilha!A212</f>
        <v>Sinapi(Insumos)</v>
      </c>
      <c r="B212" s="29">
        <f>Planilha!B212</f>
        <v>20142</v>
      </c>
      <c r="C212" s="23" t="str">
        <f>Planilha!C212</f>
        <v>2.13.11.3</v>
      </c>
      <c r="D212" s="149" t="str">
        <f>Planilha!D212</f>
        <v>JUNÇÃO SIMPLES 75 MM 75 MM</v>
      </c>
      <c r="E212" s="29" t="str">
        <f>Planilha!E212</f>
        <v>pç</v>
      </c>
      <c r="F212" s="337" t="s">
        <v>102</v>
      </c>
      <c r="G212" s="338"/>
      <c r="H212" s="346" t="s">
        <v>87</v>
      </c>
      <c r="I212" s="346"/>
      <c r="J212" s="153">
        <v>1</v>
      </c>
    </row>
    <row r="213" spans="1:10" ht="63" customHeight="1" thickBot="1" x14ac:dyDescent="0.3">
      <c r="A213" s="28" t="str">
        <f>Planilha!A213</f>
        <v>Sinapi(Insumos)</v>
      </c>
      <c r="B213" s="29">
        <f>Planilha!B213</f>
        <v>36376</v>
      </c>
      <c r="C213" s="23" t="str">
        <f>Planilha!C213</f>
        <v>2.13.11.4</v>
      </c>
      <c r="D213" s="149" t="str">
        <f>Planilha!D213</f>
        <v>TUBO PVC PONTA-BOLSA C/ VIROLA 75 MM - 3"</v>
      </c>
      <c r="E213" s="29" t="str">
        <f>Planilha!E213</f>
        <v>m</v>
      </c>
      <c r="F213" s="337" t="s">
        <v>102</v>
      </c>
      <c r="G213" s="338"/>
      <c r="H213" s="346" t="s">
        <v>87</v>
      </c>
      <c r="I213" s="346"/>
      <c r="J213" s="153">
        <v>34.57</v>
      </c>
    </row>
    <row r="214" spans="1:10" ht="25.15" customHeight="1" thickBot="1" x14ac:dyDescent="0.3">
      <c r="A214" s="53" t="str">
        <f>Planilha!A214</f>
        <v>2.13.12</v>
      </c>
      <c r="B214" s="344" t="str">
        <f>Planilha!B214</f>
        <v>VENTILAÇÃO - PVC ESGOTO</v>
      </c>
      <c r="C214" s="344"/>
      <c r="D214" s="344"/>
      <c r="E214" s="344"/>
      <c r="F214" s="344"/>
      <c r="G214" s="344"/>
      <c r="H214" s="344"/>
      <c r="I214" s="344"/>
      <c r="J214" s="345"/>
    </row>
    <row r="215" spans="1:10" ht="63" customHeight="1" x14ac:dyDescent="0.25">
      <c r="A215" s="21" t="str">
        <f>Planilha!A215</f>
        <v>Sinapi(Insumos)</v>
      </c>
      <c r="B215" s="22">
        <f>Planilha!B215</f>
        <v>3518</v>
      </c>
      <c r="C215" s="26" t="str">
        <f>Planilha!C215</f>
        <v>2.13.12.1</v>
      </c>
      <c r="D215" s="148" t="str">
        <f>Planilha!D215</f>
        <v>JOELHO 45 50 MM</v>
      </c>
      <c r="E215" s="22" t="str">
        <f>Planilha!E215</f>
        <v>pç</v>
      </c>
      <c r="F215" s="337" t="s">
        <v>102</v>
      </c>
      <c r="G215" s="338"/>
      <c r="H215" s="341" t="s">
        <v>87</v>
      </c>
      <c r="I215" s="341"/>
      <c r="J215" s="152">
        <v>1</v>
      </c>
    </row>
    <row r="216" spans="1:10" ht="63" customHeight="1" x14ac:dyDescent="0.25">
      <c r="A216" s="28" t="str">
        <f>Planilha!A216</f>
        <v>Sinapi(Insumos)</v>
      </c>
      <c r="B216" s="29">
        <f>Planilha!B216</f>
        <v>3540</v>
      </c>
      <c r="C216" s="23" t="str">
        <f>Planilha!C216</f>
        <v>2.13.12.2</v>
      </c>
      <c r="D216" s="149" t="str">
        <f>Planilha!D216</f>
        <v>JOELHO 90 50 MM</v>
      </c>
      <c r="E216" s="29" t="str">
        <f>Planilha!E216</f>
        <v>pç</v>
      </c>
      <c r="F216" s="337" t="s">
        <v>102</v>
      </c>
      <c r="G216" s="338"/>
      <c r="H216" s="346" t="s">
        <v>87</v>
      </c>
      <c r="I216" s="346"/>
      <c r="J216" s="153">
        <v>3</v>
      </c>
    </row>
    <row r="217" spans="1:10" ht="63" customHeight="1" x14ac:dyDescent="0.25">
      <c r="A217" s="28" t="str">
        <f>Planilha!A217</f>
        <v>Setop</v>
      </c>
      <c r="B217" s="29" t="str">
        <f>Planilha!B217</f>
        <v>ED-49951</v>
      </c>
      <c r="C217" s="23" t="str">
        <f>Planilha!C217</f>
        <v>2.13.12.3</v>
      </c>
      <c r="D217" s="149" t="str">
        <f>Planilha!D217</f>
        <v>TERMINAL DE VENTILAÇÃO 50 MM</v>
      </c>
      <c r="E217" s="29" t="str">
        <f>Planilha!E217</f>
        <v>pç</v>
      </c>
      <c r="F217" s="337" t="s">
        <v>102</v>
      </c>
      <c r="G217" s="338"/>
      <c r="H217" s="346" t="s">
        <v>87</v>
      </c>
      <c r="I217" s="346"/>
      <c r="J217" s="153">
        <v>1</v>
      </c>
    </row>
    <row r="218" spans="1:10" ht="63" customHeight="1" x14ac:dyDescent="0.25">
      <c r="A218" s="28" t="str">
        <f>Planilha!A218</f>
        <v>Sinapi(Insumos)</v>
      </c>
      <c r="B218" s="29">
        <f>Planilha!B218</f>
        <v>9838</v>
      </c>
      <c r="C218" s="23" t="str">
        <f>Planilha!C218</f>
        <v>2.13.12.4</v>
      </c>
      <c r="D218" s="149" t="str">
        <f>Planilha!D218</f>
        <v>TUBO PVC PONTA-BOLSA C/ VIROLA 50 MM - 2"</v>
      </c>
      <c r="E218" s="29" t="str">
        <f>Planilha!E218</f>
        <v>m</v>
      </c>
      <c r="F218" s="337" t="s">
        <v>102</v>
      </c>
      <c r="G218" s="338"/>
      <c r="H218" s="346" t="s">
        <v>87</v>
      </c>
      <c r="I218" s="346"/>
      <c r="J218" s="153">
        <v>4.0199999999999996</v>
      </c>
    </row>
    <row r="219" spans="1:10" ht="63" customHeight="1" thickBot="1" x14ac:dyDescent="0.3">
      <c r="A219" s="28" t="str">
        <f>Planilha!A219</f>
        <v>Sinapi(Insumos)</v>
      </c>
      <c r="B219" s="29">
        <f>Planilha!B219</f>
        <v>7097</v>
      </c>
      <c r="C219" s="23" t="str">
        <f>Planilha!C219</f>
        <v>2.13.12.5</v>
      </c>
      <c r="D219" s="149" t="str">
        <f>Planilha!D219</f>
        <v>TÊ SANITÁRIO 50 MM -50 MM</v>
      </c>
      <c r="E219" s="29" t="str">
        <f>Planilha!E219</f>
        <v>pç</v>
      </c>
      <c r="F219" s="337" t="s">
        <v>102</v>
      </c>
      <c r="G219" s="338"/>
      <c r="H219" s="346" t="s">
        <v>87</v>
      </c>
      <c r="I219" s="346"/>
      <c r="J219" s="153">
        <v>1</v>
      </c>
    </row>
    <row r="220" spans="1:10" ht="25.15" customHeight="1" thickBot="1" x14ac:dyDescent="0.3">
      <c r="A220" s="53" t="str">
        <f>Planilha!A220</f>
        <v>2.13.13</v>
      </c>
      <c r="B220" s="344" t="str">
        <f>Planilha!B220</f>
        <v>ÁGUA FRIA - METAIS</v>
      </c>
      <c r="C220" s="344"/>
      <c r="D220" s="344"/>
      <c r="E220" s="344"/>
      <c r="F220" s="344"/>
      <c r="G220" s="344"/>
      <c r="H220" s="344"/>
      <c r="I220" s="344"/>
      <c r="J220" s="345"/>
    </row>
    <row r="221" spans="1:10" ht="63" customHeight="1" x14ac:dyDescent="0.25">
      <c r="A221" s="21" t="str">
        <f>Planilha!A221</f>
        <v>Sinapi(Insumos)</v>
      </c>
      <c r="B221" s="22">
        <f>Planilha!B221</f>
        <v>11769</v>
      </c>
      <c r="C221" s="26" t="str">
        <f>Planilha!C221</f>
        <v>2.13.13.1</v>
      </c>
      <c r="D221" s="148" t="str">
        <f>Planilha!D221</f>
        <v>MISTURADOR DE BIDÊ 1/2"</v>
      </c>
      <c r="E221" s="22" t="str">
        <f>Planilha!E221</f>
        <v>pç</v>
      </c>
      <c r="F221" s="337" t="s">
        <v>102</v>
      </c>
      <c r="G221" s="338"/>
      <c r="H221" s="341" t="s">
        <v>87</v>
      </c>
      <c r="I221" s="341"/>
      <c r="J221" s="152">
        <v>1</v>
      </c>
    </row>
    <row r="222" spans="1:10" ht="63" customHeight="1" x14ac:dyDescent="0.25">
      <c r="A222" s="28" t="str">
        <f>Planilha!A222</f>
        <v>Setop</v>
      </c>
      <c r="B222" s="29" t="str">
        <f>Planilha!B222</f>
        <v xml:space="preserve">ED-49988 </v>
      </c>
      <c r="C222" s="23" t="str">
        <f>Planilha!C222</f>
        <v>2.13.13.2</v>
      </c>
      <c r="D222" s="149" t="str">
        <f>Planilha!D222</f>
        <v>REGISTRO DE GAVETA C/ CANOPLA CROMADA 1/2"</v>
      </c>
      <c r="E222" s="29" t="str">
        <f>Planilha!E222</f>
        <v>pç</v>
      </c>
      <c r="F222" s="337" t="s">
        <v>102</v>
      </c>
      <c r="G222" s="338"/>
      <c r="H222" s="346" t="s">
        <v>87</v>
      </c>
      <c r="I222" s="346"/>
      <c r="J222" s="153">
        <v>2</v>
      </c>
    </row>
    <row r="223" spans="1:10" ht="63" customHeight="1" x14ac:dyDescent="0.25">
      <c r="A223" s="28" t="str">
        <f>Planilha!A223</f>
        <v>Setop</v>
      </c>
      <c r="B223" s="29" t="str">
        <f>Planilha!B223</f>
        <v>ED-49989</v>
      </c>
      <c r="C223" s="23" t="str">
        <f>Planilha!C223</f>
        <v>2.13.13.3</v>
      </c>
      <c r="D223" s="149" t="str">
        <f>Planilha!D223</f>
        <v>REGISTRO DE GAVETA C/ CANOPLA CROMADA 3/4"</v>
      </c>
      <c r="E223" s="29" t="str">
        <f>Planilha!E223</f>
        <v>pç</v>
      </c>
      <c r="F223" s="337" t="s">
        <v>102</v>
      </c>
      <c r="G223" s="338"/>
      <c r="H223" s="346" t="s">
        <v>87</v>
      </c>
      <c r="I223" s="346"/>
      <c r="J223" s="153">
        <v>1</v>
      </c>
    </row>
    <row r="224" spans="1:10" ht="63" customHeight="1" thickBot="1" x14ac:dyDescent="0.3">
      <c r="A224" s="28" t="str">
        <f>Planilha!A224</f>
        <v>Setop</v>
      </c>
      <c r="B224" s="29" t="str">
        <f>Planilha!B224</f>
        <v>ED-49966</v>
      </c>
      <c r="C224" s="23" t="str">
        <f>Planilha!C224</f>
        <v>2.13.13.4</v>
      </c>
      <c r="D224" s="149" t="str">
        <f>Planilha!D224</f>
        <v>REGISTRO DE PRESSÃO C/ CANOPLA CROMADA 3/4"</v>
      </c>
      <c r="E224" s="29" t="str">
        <f>Planilha!E224</f>
        <v>pç</v>
      </c>
      <c r="F224" s="337" t="s">
        <v>102</v>
      </c>
      <c r="G224" s="338"/>
      <c r="H224" s="346" t="s">
        <v>87</v>
      </c>
      <c r="I224" s="346"/>
      <c r="J224" s="153">
        <v>4</v>
      </c>
    </row>
    <row r="225" spans="1:10" ht="25.15" customHeight="1" thickBot="1" x14ac:dyDescent="0.3">
      <c r="A225" s="53" t="str">
        <f>Planilha!A225</f>
        <v>2.13.14</v>
      </c>
      <c r="B225" s="344" t="str">
        <f>Planilha!B225</f>
        <v>ÁGUA FRIA - PVC ACESSÓRIOS</v>
      </c>
      <c r="C225" s="344"/>
      <c r="D225" s="344"/>
      <c r="E225" s="344"/>
      <c r="F225" s="344"/>
      <c r="G225" s="344"/>
      <c r="H225" s="344"/>
      <c r="I225" s="344"/>
      <c r="J225" s="345"/>
    </row>
    <row r="226" spans="1:10" ht="63" customHeight="1" x14ac:dyDescent="0.25">
      <c r="A226" s="21" t="str">
        <f>Planilha!A226</f>
        <v>Sinapi(Insumos)</v>
      </c>
      <c r="B226" s="22">
        <f>Planilha!B226</f>
        <v>6140</v>
      </c>
      <c r="C226" s="26" t="str">
        <f>Planilha!C226</f>
        <v>2.13.14.1</v>
      </c>
      <c r="D226" s="148" t="str">
        <f>Planilha!D226</f>
        <v>BOLSA DE LIGAÇÃO P/ VASO SANITÁRIO 1.1/2"</v>
      </c>
      <c r="E226" s="22" t="str">
        <f>Planilha!E226</f>
        <v>pç</v>
      </c>
      <c r="F226" s="337" t="s">
        <v>102</v>
      </c>
      <c r="G226" s="338"/>
      <c r="H226" s="341" t="s">
        <v>87</v>
      </c>
      <c r="I226" s="341"/>
      <c r="J226" s="152">
        <v>1</v>
      </c>
    </row>
    <row r="227" spans="1:10" ht="63" customHeight="1" x14ac:dyDescent="0.25">
      <c r="A227" s="28" t="str">
        <f>Planilha!A227</f>
        <v>Sinapi(Insumos)</v>
      </c>
      <c r="B227" s="29">
        <f>Planilha!B227</f>
        <v>11683</v>
      </c>
      <c r="C227" s="23" t="str">
        <f>Planilha!C227</f>
        <v>2.13.14.2</v>
      </c>
      <c r="D227" s="149" t="str">
        <f>Planilha!D227</f>
        <v>ENGATE FLEXÍVEL COBRE CROMADO COM CANOPLA 1/2 - 30CM</v>
      </c>
      <c r="E227" s="29" t="str">
        <f>Planilha!E227</f>
        <v>pç</v>
      </c>
      <c r="F227" s="337" t="s">
        <v>102</v>
      </c>
      <c r="G227" s="338"/>
      <c r="H227" s="346" t="s">
        <v>87</v>
      </c>
      <c r="I227" s="346"/>
      <c r="J227" s="153">
        <v>1</v>
      </c>
    </row>
    <row r="228" spans="1:10" ht="63" customHeight="1" thickBot="1" x14ac:dyDescent="0.3">
      <c r="A228" s="28" t="str">
        <f>Planilha!A228</f>
        <v>Sinapi(Insumos)</v>
      </c>
      <c r="B228" s="29">
        <f>Planilha!B228</f>
        <v>6141</v>
      </c>
      <c r="C228" s="23" t="str">
        <f>Planilha!C228</f>
        <v>2.13.14.3</v>
      </c>
      <c r="D228" s="149" t="str">
        <f>Planilha!D228</f>
        <v>ENGATE FLEXÍVEL PLÁSTICO 1/2 - 30CM</v>
      </c>
      <c r="E228" s="29" t="str">
        <f>Planilha!E228</f>
        <v>pç</v>
      </c>
      <c r="F228" s="337" t="s">
        <v>102</v>
      </c>
      <c r="G228" s="338"/>
      <c r="H228" s="346" t="s">
        <v>87</v>
      </c>
      <c r="I228" s="346"/>
      <c r="J228" s="153">
        <v>4</v>
      </c>
    </row>
    <row r="229" spans="1:10" ht="25.15" customHeight="1" thickBot="1" x14ac:dyDescent="0.3">
      <c r="A229" s="53" t="str">
        <f>Planilha!A229</f>
        <v>2.13.15</v>
      </c>
      <c r="B229" s="344" t="str">
        <f>Planilha!B229</f>
        <v>ÁGUA FRIA - PVC MISTO SOLDÁVEL</v>
      </c>
      <c r="C229" s="344"/>
      <c r="D229" s="344"/>
      <c r="E229" s="344"/>
      <c r="F229" s="344"/>
      <c r="G229" s="344"/>
      <c r="H229" s="344"/>
      <c r="I229" s="344"/>
      <c r="J229" s="345"/>
    </row>
    <row r="230" spans="1:10" ht="63" customHeight="1" x14ac:dyDescent="0.25">
      <c r="A230" s="21" t="str">
        <f>Planilha!A230</f>
        <v>Sinapi(Insumos)</v>
      </c>
      <c r="B230" s="22">
        <f>Planilha!B230</f>
        <v>3521</v>
      </c>
      <c r="C230" s="26" t="str">
        <f>Planilha!C230</f>
        <v>2.13.15.1</v>
      </c>
      <c r="D230" s="148" t="str">
        <f>Planilha!D230</f>
        <v>JOELHO 90 SOLDÁVEL C/ ROSCA 20 MM - 1/2"</v>
      </c>
      <c r="E230" s="22" t="str">
        <f>Planilha!E230</f>
        <v>pç</v>
      </c>
      <c r="F230" s="337" t="s">
        <v>102</v>
      </c>
      <c r="G230" s="338"/>
      <c r="H230" s="341" t="s">
        <v>87</v>
      </c>
      <c r="I230" s="341"/>
      <c r="J230" s="152">
        <v>1</v>
      </c>
    </row>
    <row r="231" spans="1:10" ht="63" customHeight="1" thickBot="1" x14ac:dyDescent="0.3">
      <c r="A231" s="28" t="str">
        <f>Planilha!A231</f>
        <v>Sinapi(Insumos)</v>
      </c>
      <c r="B231" s="29">
        <f>Planilha!B231</f>
        <v>3906</v>
      </c>
      <c r="C231" s="23" t="str">
        <f>Planilha!C231</f>
        <v>2.13.15.2</v>
      </c>
      <c r="D231" s="149" t="str">
        <f>Planilha!D231</f>
        <v>LUVA SOLDÁVEL C/ ROSCA 25 MM -3/4"</v>
      </c>
      <c r="E231" s="29" t="str">
        <f>Planilha!E231</f>
        <v>pç</v>
      </c>
      <c r="F231" s="337" t="s">
        <v>102</v>
      </c>
      <c r="G231" s="338"/>
      <c r="H231" s="346" t="s">
        <v>87</v>
      </c>
      <c r="I231" s="346"/>
      <c r="J231" s="153">
        <v>4</v>
      </c>
    </row>
    <row r="232" spans="1:10" ht="25.15" customHeight="1" thickBot="1" x14ac:dyDescent="0.3">
      <c r="A232" s="53" t="str">
        <f>Planilha!A232</f>
        <v>2.13.16</v>
      </c>
      <c r="B232" s="344" t="str">
        <f>Planilha!B232</f>
        <v>ÁGUA FRIA - PVC RÍGIDO SOLDÁVEL</v>
      </c>
      <c r="C232" s="344"/>
      <c r="D232" s="344"/>
      <c r="E232" s="344"/>
      <c r="F232" s="344"/>
      <c r="G232" s="344"/>
      <c r="H232" s="344"/>
      <c r="I232" s="344"/>
      <c r="J232" s="345"/>
    </row>
    <row r="233" spans="1:10" ht="63" customHeight="1" x14ac:dyDescent="0.25">
      <c r="A233" s="21" t="str">
        <f>Planilha!A233</f>
        <v>Sinapi(Insumos)</v>
      </c>
      <c r="B233" s="22">
        <f>Planilha!B233</f>
        <v>95</v>
      </c>
      <c r="C233" s="26" t="str">
        <f>Planilha!C233</f>
        <v>2.13.16.1</v>
      </c>
      <c r="D233" s="148" t="str">
        <f>Planilha!D233</f>
        <v>ADAPT SOLD C/ FLANGE FIXO P CX. D´ÁGUA 20 MM - 1/2"</v>
      </c>
      <c r="E233" s="22" t="str">
        <f>Planilha!E233</f>
        <v>pç</v>
      </c>
      <c r="F233" s="337" t="s">
        <v>102</v>
      </c>
      <c r="G233" s="338"/>
      <c r="H233" s="341" t="s">
        <v>87</v>
      </c>
      <c r="I233" s="341"/>
      <c r="J233" s="152">
        <v>1</v>
      </c>
    </row>
    <row r="234" spans="1:10" ht="63" customHeight="1" x14ac:dyDescent="0.25">
      <c r="A234" s="28" t="str">
        <f>Planilha!A234</f>
        <v>Sinapi(Insumos)</v>
      </c>
      <c r="B234" s="29">
        <f>Planilha!B234</f>
        <v>96</v>
      </c>
      <c r="C234" s="23" t="str">
        <f>Planilha!C234</f>
        <v>2.13.16.2</v>
      </c>
      <c r="D234" s="149" t="str">
        <f>Planilha!D234</f>
        <v>ADAPT SOLD C/ FLANGE FIXO P CX. D´ÁGUA 25 MM - 3/4"</v>
      </c>
      <c r="E234" s="29" t="str">
        <f>Planilha!E234</f>
        <v>pç</v>
      </c>
      <c r="F234" s="337" t="s">
        <v>102</v>
      </c>
      <c r="G234" s="338"/>
      <c r="H234" s="346" t="s">
        <v>87</v>
      </c>
      <c r="I234" s="346"/>
      <c r="J234" s="153">
        <v>4</v>
      </c>
    </row>
    <row r="235" spans="1:10" ht="63" customHeight="1" x14ac:dyDescent="0.25">
      <c r="A235" s="28" t="str">
        <f>Planilha!A235</f>
        <v>Sinapi(Insumos)</v>
      </c>
      <c r="B235" s="29">
        <f>Planilha!B235</f>
        <v>88</v>
      </c>
      <c r="C235" s="23" t="str">
        <f>Planilha!C235</f>
        <v>2.13.16.3</v>
      </c>
      <c r="D235" s="149" t="str">
        <f>Planilha!D235</f>
        <v>ADAPT SOLD. C/ FLANGE LIVRE P/ CX. D´ÁGUA 25 MM - 3/4"</v>
      </c>
      <c r="E235" s="29" t="str">
        <f>Planilha!E235</f>
        <v>pç</v>
      </c>
      <c r="F235" s="337" t="s">
        <v>102</v>
      </c>
      <c r="G235" s="338"/>
      <c r="H235" s="346" t="s">
        <v>87</v>
      </c>
      <c r="I235" s="346"/>
      <c r="J235" s="153">
        <v>3</v>
      </c>
    </row>
    <row r="236" spans="1:10" ht="63" customHeight="1" x14ac:dyDescent="0.25">
      <c r="A236" s="28" t="str">
        <f>Planilha!A236</f>
        <v>Sinapi(Insumos)</v>
      </c>
      <c r="B236" s="29">
        <f>Planilha!B236</f>
        <v>107</v>
      </c>
      <c r="C236" s="23" t="str">
        <f>Planilha!C236</f>
        <v>2.13.16.4</v>
      </c>
      <c r="D236" s="149" t="str">
        <f>Planilha!D236</f>
        <v>ADAPT SOLD.CURTO C/BOLSA-ROSCA P REGISTRO 20 MM - 1/2"</v>
      </c>
      <c r="E236" s="29" t="str">
        <f>Planilha!E236</f>
        <v>pç</v>
      </c>
      <c r="F236" s="337" t="s">
        <v>102</v>
      </c>
      <c r="G236" s="338"/>
      <c r="H236" s="346" t="s">
        <v>87</v>
      </c>
      <c r="I236" s="346"/>
      <c r="J236" s="153">
        <v>4</v>
      </c>
    </row>
    <row r="237" spans="1:10" ht="63" customHeight="1" x14ac:dyDescent="0.25">
      <c r="A237" s="28" t="str">
        <f>Planilha!A237</f>
        <v>Sinapi(Insumos)</v>
      </c>
      <c r="B237" s="29">
        <f>Planilha!B237</f>
        <v>65</v>
      </c>
      <c r="C237" s="23" t="str">
        <f>Planilha!C237</f>
        <v>2.13.16.5</v>
      </c>
      <c r="D237" s="149" t="str">
        <f>Planilha!D237</f>
        <v>ADAPT SOLD.CURTO C/BOLSA-ROSCA P REGISTRO 25 MM - 3/4"</v>
      </c>
      <c r="E237" s="29" t="str">
        <f>Planilha!E237</f>
        <v>pç</v>
      </c>
      <c r="F237" s="337" t="s">
        <v>102</v>
      </c>
      <c r="G237" s="338"/>
      <c r="H237" s="346" t="s">
        <v>87</v>
      </c>
      <c r="I237" s="346"/>
      <c r="J237" s="153">
        <v>6</v>
      </c>
    </row>
    <row r="238" spans="1:10" ht="63" customHeight="1" thickBot="1" x14ac:dyDescent="0.3">
      <c r="A238" s="28" t="str">
        <f>Planilha!A238</f>
        <v>Sinapi(Insumos)</v>
      </c>
      <c r="B238" s="29">
        <f>Planilha!B238</f>
        <v>3542</v>
      </c>
      <c r="C238" s="23" t="str">
        <f>Planilha!C238</f>
        <v>2.13.16.6</v>
      </c>
      <c r="D238" s="149" t="str">
        <f>Planilha!D238</f>
        <v>JOELHO 90º SOLDÁVEL 20MM</v>
      </c>
      <c r="E238" s="29" t="str">
        <f>Planilha!E238</f>
        <v>pç</v>
      </c>
      <c r="F238" s="337" t="s">
        <v>102</v>
      </c>
      <c r="G238" s="338"/>
      <c r="H238" s="346" t="s">
        <v>87</v>
      </c>
      <c r="I238" s="346"/>
      <c r="J238" s="153">
        <v>2</v>
      </c>
    </row>
    <row r="239" spans="1:10" ht="63" customHeight="1" x14ac:dyDescent="0.25">
      <c r="A239" s="21" t="str">
        <f>Planilha!A239</f>
        <v>Sinapi(Insumos)</v>
      </c>
      <c r="B239" s="22">
        <f>Planilha!B239</f>
        <v>3529</v>
      </c>
      <c r="C239" s="26" t="str">
        <f>Planilha!C239</f>
        <v>2.13.16.7</v>
      </c>
      <c r="D239" s="148" t="str">
        <f>Planilha!D239</f>
        <v>JOELHO 90º SOLDÁVEL 25MM</v>
      </c>
      <c r="E239" s="22" t="str">
        <f>Planilha!E239</f>
        <v>pç</v>
      </c>
      <c r="F239" s="337" t="s">
        <v>102</v>
      </c>
      <c r="G239" s="338"/>
      <c r="H239" s="341" t="s">
        <v>87</v>
      </c>
      <c r="I239" s="341"/>
      <c r="J239" s="152">
        <v>11</v>
      </c>
    </row>
    <row r="240" spans="1:10" ht="63" customHeight="1" x14ac:dyDescent="0.25">
      <c r="A240" s="28" t="str">
        <f>Planilha!A240</f>
        <v>Sinapi(Insumos)</v>
      </c>
      <c r="B240" s="29">
        <f>Planilha!B240</f>
        <v>3868</v>
      </c>
      <c r="C240" s="23" t="str">
        <f>Planilha!C240</f>
        <v>2.13.16.8</v>
      </c>
      <c r="D240" s="149" t="str">
        <f>Planilha!D240</f>
        <v>LUVA DE REDUÇÃO SOLDÁVEL 25 MM - 20 MM</v>
      </c>
      <c r="E240" s="29" t="str">
        <f>Planilha!E240</f>
        <v>pç</v>
      </c>
      <c r="F240" s="337" t="s">
        <v>102</v>
      </c>
      <c r="G240" s="338"/>
      <c r="H240" s="346" t="s">
        <v>87</v>
      </c>
      <c r="I240" s="346"/>
      <c r="J240" s="153">
        <v>2</v>
      </c>
    </row>
    <row r="241" spans="1:10" ht="63" customHeight="1" x14ac:dyDescent="0.25">
      <c r="A241" s="28" t="str">
        <f>Planilha!A241</f>
        <v>Sinapi(Insumos)</v>
      </c>
      <c r="B241" s="29">
        <f>Planilha!B241</f>
        <v>9867</v>
      </c>
      <c r="C241" s="23" t="str">
        <f>Planilha!C241</f>
        <v>2.13.16.9</v>
      </c>
      <c r="D241" s="149" t="str">
        <f>Planilha!D241</f>
        <v>TUBOS 20MM</v>
      </c>
      <c r="E241" s="29" t="str">
        <f>Planilha!E241</f>
        <v>m</v>
      </c>
      <c r="F241" s="337" t="s">
        <v>102</v>
      </c>
      <c r="G241" s="338"/>
      <c r="H241" s="346" t="s">
        <v>87</v>
      </c>
      <c r="I241" s="346"/>
      <c r="J241" s="153">
        <v>6.04</v>
      </c>
    </row>
    <row r="242" spans="1:10" ht="63" customHeight="1" x14ac:dyDescent="0.25">
      <c r="A242" s="28" t="str">
        <f>Planilha!A242</f>
        <v>Sinapi(Insumos)</v>
      </c>
      <c r="B242" s="29">
        <f>Planilha!B242</f>
        <v>9868</v>
      </c>
      <c r="C242" s="23" t="str">
        <f>Planilha!C242</f>
        <v>2.13.16.10</v>
      </c>
      <c r="D242" s="149" t="str">
        <f>Planilha!D242</f>
        <v>TUBOS 25MM</v>
      </c>
      <c r="E242" s="29" t="str">
        <f>Planilha!E242</f>
        <v>m</v>
      </c>
      <c r="F242" s="337" t="s">
        <v>102</v>
      </c>
      <c r="G242" s="338"/>
      <c r="H242" s="346" t="s">
        <v>87</v>
      </c>
      <c r="I242" s="346"/>
      <c r="J242" s="153">
        <v>17.96</v>
      </c>
    </row>
    <row r="243" spans="1:10" ht="63" customHeight="1" thickBot="1" x14ac:dyDescent="0.3">
      <c r="A243" s="28" t="str">
        <f>Planilha!A243</f>
        <v>Sinapi(Insumos)</v>
      </c>
      <c r="B243" s="29">
        <f>Planilha!B243</f>
        <v>7139</v>
      </c>
      <c r="C243" s="23" t="str">
        <f>Planilha!C243</f>
        <v>2.13.16.11</v>
      </c>
      <c r="D243" s="149" t="str">
        <f>Planilha!D243</f>
        <v>TÊ 90 SOLDÁVEL 25MM</v>
      </c>
      <c r="E243" s="29" t="str">
        <f>Planilha!E243</f>
        <v>pç</v>
      </c>
      <c r="F243" s="337" t="s">
        <v>102</v>
      </c>
      <c r="G243" s="338"/>
      <c r="H243" s="346" t="s">
        <v>87</v>
      </c>
      <c r="I243" s="346"/>
      <c r="J243" s="153">
        <v>3</v>
      </c>
    </row>
    <row r="244" spans="1:10" ht="25.15" customHeight="1" thickBot="1" x14ac:dyDescent="0.3">
      <c r="A244" s="53" t="str">
        <f>Planilha!A244</f>
        <v>2.13.17</v>
      </c>
      <c r="B244" s="344" t="str">
        <f>Planilha!B244</f>
        <v>ÁGUA FRIA - PVC SOLDÁVEL AZUL C/ BUCHA LATÃO</v>
      </c>
      <c r="C244" s="344"/>
      <c r="D244" s="344"/>
      <c r="E244" s="344"/>
      <c r="F244" s="344"/>
      <c r="G244" s="344"/>
      <c r="H244" s="344"/>
      <c r="I244" s="344"/>
      <c r="J244" s="345"/>
    </row>
    <row r="245" spans="1:10" ht="63" customHeight="1" x14ac:dyDescent="0.25">
      <c r="A245" s="21" t="str">
        <f>Planilha!A245</f>
        <v>Sinapi(Insumos)</v>
      </c>
      <c r="B245" s="22">
        <f>Planilha!B245</f>
        <v>3515</v>
      </c>
      <c r="C245" s="26" t="str">
        <f>Planilha!C245</f>
        <v>2.13.17.1</v>
      </c>
      <c r="D245" s="148" t="str">
        <f>Planilha!D245</f>
        <v>JOELHO 90º SOLDÁVEL COM  BUCHA DE LATÃO 20 MM - 1/2"</v>
      </c>
      <c r="E245" s="22" t="str">
        <f>Planilha!E245</f>
        <v>pç</v>
      </c>
      <c r="F245" s="337" t="s">
        <v>102</v>
      </c>
      <c r="G245" s="338"/>
      <c r="H245" s="341" t="s">
        <v>87</v>
      </c>
      <c r="I245" s="341"/>
      <c r="J245" s="152">
        <v>1</v>
      </c>
    </row>
    <row r="246" spans="1:10" ht="63" customHeight="1" x14ac:dyDescent="0.25">
      <c r="A246" s="28" t="str">
        <f>Planilha!A246</f>
        <v>Sinapi(Insumos)</v>
      </c>
      <c r="B246" s="29">
        <f>Planilha!B246</f>
        <v>20147</v>
      </c>
      <c r="C246" s="23" t="str">
        <f>Planilha!C246</f>
        <v>2.13.17.2</v>
      </c>
      <c r="D246" s="149" t="str">
        <f>Planilha!D246</f>
        <v>JOELHO DE REDUÇÃO 90º SOLDÁVEL COM BUCHA DE LATÃO 25 MM- 1/2"</v>
      </c>
      <c r="E246" s="29" t="str">
        <f>Planilha!E246</f>
        <v>pç</v>
      </c>
      <c r="F246" s="337" t="s">
        <v>102</v>
      </c>
      <c r="G246" s="338"/>
      <c r="H246" s="346" t="s">
        <v>87</v>
      </c>
      <c r="I246" s="346"/>
      <c r="J246" s="153">
        <v>3</v>
      </c>
    </row>
    <row r="247" spans="1:10" ht="63" customHeight="1" x14ac:dyDescent="0.25">
      <c r="A247" s="28" t="str">
        <f>Planilha!A247</f>
        <v>Sinapi(Insumos)</v>
      </c>
      <c r="B247" s="29">
        <f>Planilha!B247</f>
        <v>7121</v>
      </c>
      <c r="C247" s="23" t="str">
        <f>Planilha!C247</f>
        <v>2.13.17.3</v>
      </c>
      <c r="D247" s="149" t="str">
        <f>Planilha!D247</f>
        <v>TÊ SOLD C/ BUCHA LATÃO BOLSA CENTRAL 20 MM- 1/2"</v>
      </c>
      <c r="E247" s="29" t="str">
        <f>Planilha!E247</f>
        <v>pç</v>
      </c>
      <c r="F247" s="337" t="s">
        <v>102</v>
      </c>
      <c r="G247" s="338"/>
      <c r="H247" s="346" t="s">
        <v>87</v>
      </c>
      <c r="I247" s="346"/>
      <c r="J247" s="153">
        <v>1</v>
      </c>
    </row>
    <row r="248" spans="1:10" ht="63" customHeight="1" thickBot="1" x14ac:dyDescent="0.3">
      <c r="A248" s="28" t="str">
        <f>Planilha!A248</f>
        <v>Sinapi(Insumos)</v>
      </c>
      <c r="B248" s="29">
        <f>Planilha!B248</f>
        <v>7137</v>
      </c>
      <c r="C248" s="23" t="str">
        <f>Planilha!C248</f>
        <v>2.13.17.4</v>
      </c>
      <c r="D248" s="149" t="str">
        <f>Planilha!D248</f>
        <v>TÊ SOLD C/ BUCHA LATÃO BOLSA CENTRAL 25 MM- 3/4"</v>
      </c>
      <c r="E248" s="29" t="str">
        <f>Planilha!E248</f>
        <v>pç</v>
      </c>
      <c r="F248" s="337" t="s">
        <v>102</v>
      </c>
      <c r="G248" s="338"/>
      <c r="H248" s="346" t="s">
        <v>87</v>
      </c>
      <c r="I248" s="346"/>
      <c r="J248" s="153">
        <v>2</v>
      </c>
    </row>
    <row r="249" spans="1:10" ht="25.15" customHeight="1" thickBot="1" x14ac:dyDescent="0.3">
      <c r="A249" s="53" t="str">
        <f>Planilha!A249</f>
        <v>2.13.18</v>
      </c>
      <c r="B249" s="344" t="str">
        <f>Planilha!B249</f>
        <v>CAIXA D’ÁGUA</v>
      </c>
      <c r="C249" s="344"/>
      <c r="D249" s="344"/>
      <c r="E249" s="344"/>
      <c r="F249" s="344"/>
      <c r="G249" s="344"/>
      <c r="H249" s="344"/>
      <c r="I249" s="344"/>
      <c r="J249" s="345"/>
    </row>
    <row r="250" spans="1:10" ht="63" customHeight="1" x14ac:dyDescent="0.25">
      <c r="A250" s="21" t="str">
        <f>Planilha!A250</f>
        <v>Sudecap</v>
      </c>
      <c r="B250" s="22" t="str">
        <f>Planilha!B250</f>
        <v>73.33.03</v>
      </c>
      <c r="C250" s="26" t="str">
        <f>Planilha!C250</f>
        <v>2.13.18.1</v>
      </c>
      <c r="D250" s="148" t="str">
        <f>Planilha!D250</f>
        <v>CAIXA D’ÁGUA 500L -FORTLEV</v>
      </c>
      <c r="E250" s="22" t="str">
        <f>Planilha!E250</f>
        <v>pç</v>
      </c>
      <c r="F250" s="337" t="s">
        <v>102</v>
      </c>
      <c r="G250" s="338"/>
      <c r="H250" s="341" t="s">
        <v>87</v>
      </c>
      <c r="I250" s="341"/>
      <c r="J250" s="152">
        <v>1</v>
      </c>
    </row>
    <row r="251" spans="1:10" ht="63" customHeight="1" thickBot="1" x14ac:dyDescent="0.3">
      <c r="A251" s="28" t="str">
        <f>Planilha!A251</f>
        <v>Sinapi(Insumos)</v>
      </c>
      <c r="B251" s="29">
        <f>Planilha!B251</f>
        <v>11830</v>
      </c>
      <c r="C251" s="23" t="str">
        <f>Planilha!C251</f>
        <v>2.13.18.2</v>
      </c>
      <c r="D251" s="149" t="str">
        <f>Planilha!D251</f>
        <v>BOIA 3/4” - TIGRE</v>
      </c>
      <c r="E251" s="29" t="str">
        <f>Planilha!E251</f>
        <v>pç</v>
      </c>
      <c r="F251" s="337" t="s">
        <v>102</v>
      </c>
      <c r="G251" s="338"/>
      <c r="H251" s="346" t="s">
        <v>87</v>
      </c>
      <c r="I251" s="346"/>
      <c r="J251" s="153">
        <v>1</v>
      </c>
    </row>
    <row r="252" spans="1:10" ht="25.15" customHeight="1" thickBot="1" x14ac:dyDescent="0.3">
      <c r="A252" s="52" t="str">
        <f>Planilha!A252</f>
        <v>2.14</v>
      </c>
      <c r="B252" s="335" t="str">
        <f>Planilha!B252</f>
        <v>LIMPEZA FINAL PARA ENTREGA DA OBRA</v>
      </c>
      <c r="C252" s="335"/>
      <c r="D252" s="335"/>
      <c r="E252" s="335"/>
      <c r="F252" s="335"/>
      <c r="G252" s="335"/>
      <c r="H252" s="335"/>
      <c r="I252" s="335"/>
      <c r="J252" s="336"/>
    </row>
    <row r="253" spans="1:10" ht="398.25" customHeight="1" thickBot="1" x14ac:dyDescent="0.3">
      <c r="A253" s="21" t="str">
        <f>Planilha!A253</f>
        <v>Setop</v>
      </c>
      <c r="B253" s="22" t="str">
        <f>Planilha!B253</f>
        <v>ED-50266</v>
      </c>
      <c r="C253" s="26" t="str">
        <f>Planilha!C253</f>
        <v>2.15.1</v>
      </c>
      <c r="D253" s="148" t="str">
        <f>Planilha!D253</f>
        <v>LIMPEZA FINAL PARA ENTREGA DA OBRA</v>
      </c>
      <c r="E253" s="29" t="str">
        <f>Planilha!E253</f>
        <v>m²</v>
      </c>
      <c r="F253" s="346" t="s">
        <v>157</v>
      </c>
      <c r="G253" s="346"/>
      <c r="H253" s="346" t="s">
        <v>616</v>
      </c>
      <c r="I253" s="346"/>
      <c r="J253" s="154">
        <v>246.24</v>
      </c>
    </row>
    <row r="254" spans="1:10" ht="14.45" customHeight="1" x14ac:dyDescent="0.25">
      <c r="A254" s="324"/>
      <c r="B254" s="325"/>
      <c r="C254" s="325"/>
      <c r="D254" s="331"/>
      <c r="E254" s="315" t="str">
        <f>Planilha!E255</f>
        <v>OBS: 1) Todos os itens deverão estar completamente concluídos e dentro das especificações de projetos para medição da etapa. Os materiais empregados, deverão rigorosamente seguir as especificações de qualidade destacadas na presente planilha.</v>
      </c>
      <c r="F254" s="316"/>
      <c r="G254" s="316"/>
      <c r="H254" s="316"/>
      <c r="I254" s="316"/>
      <c r="J254" s="317"/>
    </row>
    <row r="255" spans="1:10" ht="38.25" customHeight="1" x14ac:dyDescent="0.25">
      <c r="A255" s="326"/>
      <c r="B255" s="327"/>
      <c r="C255" s="327"/>
      <c r="D255" s="332"/>
      <c r="E255" s="318"/>
      <c r="F255" s="319"/>
      <c r="G255" s="319"/>
      <c r="H255" s="319"/>
      <c r="I255" s="319"/>
      <c r="J255" s="320"/>
    </row>
    <row r="256" spans="1:10" ht="46.5" customHeight="1" x14ac:dyDescent="0.25">
      <c r="A256" s="326"/>
      <c r="B256" s="327"/>
      <c r="C256" s="327"/>
      <c r="D256" s="332"/>
      <c r="E256" s="318"/>
      <c r="F256" s="319"/>
      <c r="G256" s="319"/>
      <c r="H256" s="319"/>
      <c r="I256" s="319"/>
      <c r="J256" s="320"/>
    </row>
    <row r="257" spans="1:10" ht="95.25" customHeight="1" thickBot="1" x14ac:dyDescent="0.3">
      <c r="A257" s="313"/>
      <c r="B257" s="314"/>
      <c r="C257" s="314"/>
      <c r="D257" s="333"/>
      <c r="E257" s="321"/>
      <c r="F257" s="322"/>
      <c r="G257" s="322"/>
      <c r="H257" s="322"/>
      <c r="I257" s="322"/>
      <c r="J257" s="323"/>
    </row>
    <row r="258" spans="1:10" hidden="1" x14ac:dyDescent="0.25"/>
    <row r="264" spans="1:10" ht="18.75" customHeight="1" x14ac:dyDescent="0.25"/>
  </sheetData>
  <mergeCells count="468">
    <mergeCell ref="F151:G151"/>
    <mergeCell ref="H151:I151"/>
    <mergeCell ref="B152:J152"/>
    <mergeCell ref="F153:G153"/>
    <mergeCell ref="H153:I153"/>
    <mergeCell ref="B154:J154"/>
    <mergeCell ref="F155:G155"/>
    <mergeCell ref="H155:I155"/>
    <mergeCell ref="F83:G83"/>
    <mergeCell ref="H83:I83"/>
    <mergeCell ref="F146:G146"/>
    <mergeCell ref="H146:I146"/>
    <mergeCell ref="F147:G147"/>
    <mergeCell ref="H147:I147"/>
    <mergeCell ref="F148:G148"/>
    <mergeCell ref="H148:I148"/>
    <mergeCell ref="F149:G149"/>
    <mergeCell ref="H149:I149"/>
    <mergeCell ref="F150:G150"/>
    <mergeCell ref="H150:I150"/>
    <mergeCell ref="B140:J140"/>
    <mergeCell ref="F141:G141"/>
    <mergeCell ref="H141:I141"/>
    <mergeCell ref="B142:J142"/>
    <mergeCell ref="F143:G143"/>
    <mergeCell ref="H143:I143"/>
    <mergeCell ref="F144:G144"/>
    <mergeCell ref="H144:I144"/>
    <mergeCell ref="F145:G145"/>
    <mergeCell ref="H145:I145"/>
    <mergeCell ref="F137:G137"/>
    <mergeCell ref="H137:I137"/>
    <mergeCell ref="F138:G138"/>
    <mergeCell ref="H138:I138"/>
    <mergeCell ref="F139:G139"/>
    <mergeCell ref="H139:I139"/>
    <mergeCell ref="F132:G132"/>
    <mergeCell ref="H132:I132"/>
    <mergeCell ref="B133:J133"/>
    <mergeCell ref="F134:G134"/>
    <mergeCell ref="H134:I134"/>
    <mergeCell ref="F135:G135"/>
    <mergeCell ref="H135:I135"/>
    <mergeCell ref="F136:G136"/>
    <mergeCell ref="H136:I136"/>
    <mergeCell ref="F127:G127"/>
    <mergeCell ref="H127:I127"/>
    <mergeCell ref="B128:J128"/>
    <mergeCell ref="F129:G129"/>
    <mergeCell ref="H129:I129"/>
    <mergeCell ref="F130:G130"/>
    <mergeCell ref="H130:I130"/>
    <mergeCell ref="F131:G131"/>
    <mergeCell ref="H131:I131"/>
    <mergeCell ref="F122:G122"/>
    <mergeCell ref="H122:I122"/>
    <mergeCell ref="F123:G123"/>
    <mergeCell ref="H123:I123"/>
    <mergeCell ref="F124:G124"/>
    <mergeCell ref="H124:I124"/>
    <mergeCell ref="B125:J125"/>
    <mergeCell ref="F126:G126"/>
    <mergeCell ref="H126:I126"/>
    <mergeCell ref="F117:G117"/>
    <mergeCell ref="H117:I117"/>
    <mergeCell ref="B118:J118"/>
    <mergeCell ref="F119:G119"/>
    <mergeCell ref="H119:I119"/>
    <mergeCell ref="F120:G120"/>
    <mergeCell ref="H120:I120"/>
    <mergeCell ref="F121:G121"/>
    <mergeCell ref="H121:I121"/>
    <mergeCell ref="F112:G112"/>
    <mergeCell ref="H112:I112"/>
    <mergeCell ref="F113:G113"/>
    <mergeCell ref="H113:I113"/>
    <mergeCell ref="F114:G114"/>
    <mergeCell ref="H114:I114"/>
    <mergeCell ref="F115:G115"/>
    <mergeCell ref="H115:I115"/>
    <mergeCell ref="F116:G116"/>
    <mergeCell ref="H116:I116"/>
    <mergeCell ref="H107:I107"/>
    <mergeCell ref="F108:G108"/>
    <mergeCell ref="H108:I108"/>
    <mergeCell ref="F109:G109"/>
    <mergeCell ref="H109:I109"/>
    <mergeCell ref="F110:G110"/>
    <mergeCell ref="H110:I110"/>
    <mergeCell ref="F111:G111"/>
    <mergeCell ref="H111:I111"/>
    <mergeCell ref="F251:G251"/>
    <mergeCell ref="H251:I251"/>
    <mergeCell ref="B96:J96"/>
    <mergeCell ref="F89:G89"/>
    <mergeCell ref="H89:I89"/>
    <mergeCell ref="F91:G91"/>
    <mergeCell ref="H91:I91"/>
    <mergeCell ref="F92:G92"/>
    <mergeCell ref="H92:I92"/>
    <mergeCell ref="F99:G99"/>
    <mergeCell ref="H99:I99"/>
    <mergeCell ref="F100:G100"/>
    <mergeCell ref="H100:I100"/>
    <mergeCell ref="F101:G101"/>
    <mergeCell ref="H101:I101"/>
    <mergeCell ref="B102:J102"/>
    <mergeCell ref="F103:G103"/>
    <mergeCell ref="H103:I103"/>
    <mergeCell ref="B104:J104"/>
    <mergeCell ref="F105:G105"/>
    <mergeCell ref="H105:I105"/>
    <mergeCell ref="F106:G106"/>
    <mergeCell ref="H106:I106"/>
    <mergeCell ref="F107:G107"/>
    <mergeCell ref="F246:G246"/>
    <mergeCell ref="H246:I246"/>
    <mergeCell ref="F247:G247"/>
    <mergeCell ref="H247:I247"/>
    <mergeCell ref="F248:G248"/>
    <mergeCell ref="H248:I248"/>
    <mergeCell ref="B249:J249"/>
    <mergeCell ref="F250:G250"/>
    <mergeCell ref="H250:I250"/>
    <mergeCell ref="F241:G241"/>
    <mergeCell ref="H241:I241"/>
    <mergeCell ref="F242:G242"/>
    <mergeCell ref="H242:I242"/>
    <mergeCell ref="F243:G243"/>
    <mergeCell ref="H243:I243"/>
    <mergeCell ref="B244:J244"/>
    <mergeCell ref="F245:G245"/>
    <mergeCell ref="H245:I245"/>
    <mergeCell ref="F236:G236"/>
    <mergeCell ref="H236:I236"/>
    <mergeCell ref="F237:G237"/>
    <mergeCell ref="H237:I237"/>
    <mergeCell ref="F238:G238"/>
    <mergeCell ref="H238:I238"/>
    <mergeCell ref="F239:G239"/>
    <mergeCell ref="H239:I239"/>
    <mergeCell ref="F240:G240"/>
    <mergeCell ref="H240:I240"/>
    <mergeCell ref="F231:G231"/>
    <mergeCell ref="H231:I231"/>
    <mergeCell ref="B232:J232"/>
    <mergeCell ref="F233:G233"/>
    <mergeCell ref="H233:I233"/>
    <mergeCell ref="F234:G234"/>
    <mergeCell ref="H234:I234"/>
    <mergeCell ref="F235:G235"/>
    <mergeCell ref="H235:I235"/>
    <mergeCell ref="B225:J225"/>
    <mergeCell ref="F226:G226"/>
    <mergeCell ref="H226:I226"/>
    <mergeCell ref="F227:G227"/>
    <mergeCell ref="H227:I227"/>
    <mergeCell ref="F228:G228"/>
    <mergeCell ref="H228:I228"/>
    <mergeCell ref="B229:J229"/>
    <mergeCell ref="F230:G230"/>
    <mergeCell ref="H230:I230"/>
    <mergeCell ref="B220:J220"/>
    <mergeCell ref="F221:G221"/>
    <mergeCell ref="H221:I221"/>
    <mergeCell ref="F222:G222"/>
    <mergeCell ref="H222:I222"/>
    <mergeCell ref="F223:G223"/>
    <mergeCell ref="H223:I223"/>
    <mergeCell ref="F224:G224"/>
    <mergeCell ref="H224:I224"/>
    <mergeCell ref="F218:G218"/>
    <mergeCell ref="H218:I218"/>
    <mergeCell ref="F219:G219"/>
    <mergeCell ref="H219:I219"/>
    <mergeCell ref="F213:G213"/>
    <mergeCell ref="H213:I213"/>
    <mergeCell ref="B214:J214"/>
    <mergeCell ref="F215:G215"/>
    <mergeCell ref="H215:I215"/>
    <mergeCell ref="F216:G216"/>
    <mergeCell ref="H216:I216"/>
    <mergeCell ref="F217:G217"/>
    <mergeCell ref="H217:I217"/>
    <mergeCell ref="F208:G208"/>
    <mergeCell ref="H208:I208"/>
    <mergeCell ref="B209:J209"/>
    <mergeCell ref="F210:G210"/>
    <mergeCell ref="H210:I210"/>
    <mergeCell ref="F211:G211"/>
    <mergeCell ref="H211:I211"/>
    <mergeCell ref="F212:G212"/>
    <mergeCell ref="H212:I212"/>
    <mergeCell ref="F207:G207"/>
    <mergeCell ref="H207:I207"/>
    <mergeCell ref="F199:G199"/>
    <mergeCell ref="H199:I199"/>
    <mergeCell ref="F200:G200"/>
    <mergeCell ref="H200:I200"/>
    <mergeCell ref="F201:G201"/>
    <mergeCell ref="H201:I201"/>
    <mergeCell ref="F202:G202"/>
    <mergeCell ref="H202:I202"/>
    <mergeCell ref="F203:G203"/>
    <mergeCell ref="H203:I203"/>
    <mergeCell ref="F197:G197"/>
    <mergeCell ref="H197:I197"/>
    <mergeCell ref="F198:G198"/>
    <mergeCell ref="H198:I198"/>
    <mergeCell ref="F204:G204"/>
    <mergeCell ref="H204:I204"/>
    <mergeCell ref="F205:G205"/>
    <mergeCell ref="H205:I205"/>
    <mergeCell ref="B206:J206"/>
    <mergeCell ref="F192:G192"/>
    <mergeCell ref="H192:I192"/>
    <mergeCell ref="F193:G193"/>
    <mergeCell ref="H193:I193"/>
    <mergeCell ref="F194:G194"/>
    <mergeCell ref="H194:I194"/>
    <mergeCell ref="F195:G195"/>
    <mergeCell ref="H195:I195"/>
    <mergeCell ref="F196:G196"/>
    <mergeCell ref="H196:I196"/>
    <mergeCell ref="F187:G187"/>
    <mergeCell ref="H187:I187"/>
    <mergeCell ref="F188:G188"/>
    <mergeCell ref="H188:I188"/>
    <mergeCell ref="F189:G189"/>
    <mergeCell ref="H189:I189"/>
    <mergeCell ref="F190:G190"/>
    <mergeCell ref="H190:I190"/>
    <mergeCell ref="B191:J191"/>
    <mergeCell ref="F182:G182"/>
    <mergeCell ref="H182:I182"/>
    <mergeCell ref="F183:G183"/>
    <mergeCell ref="H183:I183"/>
    <mergeCell ref="B184:J184"/>
    <mergeCell ref="F185:G185"/>
    <mergeCell ref="H185:I185"/>
    <mergeCell ref="F186:G186"/>
    <mergeCell ref="H186:I186"/>
    <mergeCell ref="F176:G176"/>
    <mergeCell ref="H176:I176"/>
    <mergeCell ref="F177:G177"/>
    <mergeCell ref="H177:I177"/>
    <mergeCell ref="B178:J178"/>
    <mergeCell ref="F179:G179"/>
    <mergeCell ref="H179:I179"/>
    <mergeCell ref="B180:J180"/>
    <mergeCell ref="F181:G181"/>
    <mergeCell ref="H181:I181"/>
    <mergeCell ref="B171:J171"/>
    <mergeCell ref="F172:G172"/>
    <mergeCell ref="H172:I172"/>
    <mergeCell ref="F173:G173"/>
    <mergeCell ref="H173:I173"/>
    <mergeCell ref="F174:G174"/>
    <mergeCell ref="H174:I174"/>
    <mergeCell ref="F175:G175"/>
    <mergeCell ref="H175:I175"/>
    <mergeCell ref="F166:G166"/>
    <mergeCell ref="H166:I166"/>
    <mergeCell ref="F167:G167"/>
    <mergeCell ref="H167:I167"/>
    <mergeCell ref="F168:G168"/>
    <mergeCell ref="H168:I168"/>
    <mergeCell ref="B169:J169"/>
    <mergeCell ref="F170:G170"/>
    <mergeCell ref="H170:I170"/>
    <mergeCell ref="F23:G23"/>
    <mergeCell ref="H23:I23"/>
    <mergeCell ref="F51:G51"/>
    <mergeCell ref="F45:G45"/>
    <mergeCell ref="F55:G55"/>
    <mergeCell ref="H55:I55"/>
    <mergeCell ref="B52:J52"/>
    <mergeCell ref="F46:G46"/>
    <mergeCell ref="B65:J65"/>
    <mergeCell ref="H51:I51"/>
    <mergeCell ref="H41:I41"/>
    <mergeCell ref="F42:G42"/>
    <mergeCell ref="F25:G25"/>
    <mergeCell ref="H25:I25"/>
    <mergeCell ref="F56:G56"/>
    <mergeCell ref="H56:I56"/>
    <mergeCell ref="F57:G57"/>
    <mergeCell ref="H57:I57"/>
    <mergeCell ref="F54:G54"/>
    <mergeCell ref="H54:I54"/>
    <mergeCell ref="F44:G44"/>
    <mergeCell ref="H44:I44"/>
    <mergeCell ref="H37:I37"/>
    <mergeCell ref="F60:G60"/>
    <mergeCell ref="H60:I60"/>
    <mergeCell ref="F61:G61"/>
    <mergeCell ref="H61:I61"/>
    <mergeCell ref="F31:G31"/>
    <mergeCell ref="H31:I31"/>
    <mergeCell ref="F32:G32"/>
    <mergeCell ref="H32:I32"/>
    <mergeCell ref="F24:G24"/>
    <mergeCell ref="H24:I24"/>
    <mergeCell ref="H39:I39"/>
    <mergeCell ref="F37:G37"/>
    <mergeCell ref="F36:G36"/>
    <mergeCell ref="H36:I36"/>
    <mergeCell ref="H49:I49"/>
    <mergeCell ref="F33:G33"/>
    <mergeCell ref="H33:I33"/>
    <mergeCell ref="H45:I45"/>
    <mergeCell ref="F53:G53"/>
    <mergeCell ref="H53:I53"/>
    <mergeCell ref="H46:I46"/>
    <mergeCell ref="F41:G41"/>
    <mergeCell ref="H42:I42"/>
    <mergeCell ref="F26:G26"/>
    <mergeCell ref="H26:I26"/>
    <mergeCell ref="A254:C256"/>
    <mergeCell ref="E254:J256"/>
    <mergeCell ref="A257:C257"/>
    <mergeCell ref="E257:J257"/>
    <mergeCell ref="F253:G253"/>
    <mergeCell ref="H253:I253"/>
    <mergeCell ref="B156:J156"/>
    <mergeCell ref="B157:J157"/>
    <mergeCell ref="B252:J252"/>
    <mergeCell ref="F159:G159"/>
    <mergeCell ref="D254:D257"/>
    <mergeCell ref="F158:G158"/>
    <mergeCell ref="H158:I158"/>
    <mergeCell ref="H159:I159"/>
    <mergeCell ref="F160:G160"/>
    <mergeCell ref="H160:I160"/>
    <mergeCell ref="B161:J161"/>
    <mergeCell ref="F162:G162"/>
    <mergeCell ref="H162:I162"/>
    <mergeCell ref="B163:J163"/>
    <mergeCell ref="F164:G164"/>
    <mergeCell ref="H164:I164"/>
    <mergeCell ref="F165:G165"/>
    <mergeCell ref="H165:I165"/>
    <mergeCell ref="F88:G88"/>
    <mergeCell ref="H88:I88"/>
    <mergeCell ref="B94:J94"/>
    <mergeCell ref="F98:G98"/>
    <mergeCell ref="H98:I98"/>
    <mergeCell ref="H93:I93"/>
    <mergeCell ref="F86:G86"/>
    <mergeCell ref="H86:I86"/>
    <mergeCell ref="F87:G87"/>
    <mergeCell ref="H87:I87"/>
    <mergeCell ref="F95:G95"/>
    <mergeCell ref="H95:I95"/>
    <mergeCell ref="F90:G90"/>
    <mergeCell ref="H90:I90"/>
    <mergeCell ref="F97:G97"/>
    <mergeCell ref="H97:I97"/>
    <mergeCell ref="F93:G93"/>
    <mergeCell ref="F76:G76"/>
    <mergeCell ref="H76:I76"/>
    <mergeCell ref="B84:J84"/>
    <mergeCell ref="F66:G66"/>
    <mergeCell ref="H66:I66"/>
    <mergeCell ref="F71:G71"/>
    <mergeCell ref="H71:I71"/>
    <mergeCell ref="F73:G73"/>
    <mergeCell ref="H73:I73"/>
    <mergeCell ref="F72:G72"/>
    <mergeCell ref="H72:I72"/>
    <mergeCell ref="F74:G74"/>
    <mergeCell ref="H74:I74"/>
    <mergeCell ref="F75:G75"/>
    <mergeCell ref="H75:I75"/>
    <mergeCell ref="F67:G67"/>
    <mergeCell ref="H67:I67"/>
    <mergeCell ref="F68:G68"/>
    <mergeCell ref="H80:I80"/>
    <mergeCell ref="F78:G78"/>
    <mergeCell ref="A6:A7"/>
    <mergeCell ref="B6:B7"/>
    <mergeCell ref="C6:C7"/>
    <mergeCell ref="D6:D7"/>
    <mergeCell ref="F22:G22"/>
    <mergeCell ref="H22:I22"/>
    <mergeCell ref="B30:J30"/>
    <mergeCell ref="F40:G40"/>
    <mergeCell ref="H40:I40"/>
    <mergeCell ref="F11:G11"/>
    <mergeCell ref="H11:I11"/>
    <mergeCell ref="B17:J17"/>
    <mergeCell ref="F19:G19"/>
    <mergeCell ref="H19:I19"/>
    <mergeCell ref="F34:G34"/>
    <mergeCell ref="H34:I34"/>
    <mergeCell ref="F20:G20"/>
    <mergeCell ref="H20:I20"/>
    <mergeCell ref="F35:G35"/>
    <mergeCell ref="H35:I35"/>
    <mergeCell ref="E6:E7"/>
    <mergeCell ref="F6:G7"/>
    <mergeCell ref="B8:J8"/>
    <mergeCell ref="H6:I7"/>
    <mergeCell ref="H5:J5"/>
    <mergeCell ref="A1:A5"/>
    <mergeCell ref="B1:G2"/>
    <mergeCell ref="H1:J1"/>
    <mergeCell ref="H2:J2"/>
    <mergeCell ref="B3:D3"/>
    <mergeCell ref="E3:G5"/>
    <mergeCell ref="H3:I3"/>
    <mergeCell ref="B4:D4"/>
    <mergeCell ref="H4:J4"/>
    <mergeCell ref="B5:D5"/>
    <mergeCell ref="J6:J7"/>
    <mergeCell ref="H21:I21"/>
    <mergeCell ref="F21:G21"/>
    <mergeCell ref="H16:I16"/>
    <mergeCell ref="F9:G9"/>
    <mergeCell ref="H9:I9"/>
    <mergeCell ref="B15:I15"/>
    <mergeCell ref="F10:G10"/>
    <mergeCell ref="H10:I10"/>
    <mergeCell ref="F12:G12"/>
    <mergeCell ref="H12:I12"/>
    <mergeCell ref="F16:G16"/>
    <mergeCell ref="B13:I13"/>
    <mergeCell ref="B14:I14"/>
    <mergeCell ref="F18:G18"/>
    <mergeCell ref="H18:I18"/>
    <mergeCell ref="F63:G63"/>
    <mergeCell ref="H63:I63"/>
    <mergeCell ref="F64:G64"/>
    <mergeCell ref="H64:I64"/>
    <mergeCell ref="F49:G49"/>
    <mergeCell ref="B85:J85"/>
    <mergeCell ref="F77:G77"/>
    <mergeCell ref="H77:I77"/>
    <mergeCell ref="F79:G79"/>
    <mergeCell ref="H79:I79"/>
    <mergeCell ref="F81:G81"/>
    <mergeCell ref="H81:I81"/>
    <mergeCell ref="F82:G82"/>
    <mergeCell ref="H82:I82"/>
    <mergeCell ref="B58:J58"/>
    <mergeCell ref="F59:G59"/>
    <mergeCell ref="H59:I59"/>
    <mergeCell ref="B62:J62"/>
    <mergeCell ref="H68:I68"/>
    <mergeCell ref="F69:G69"/>
    <mergeCell ref="H69:I69"/>
    <mergeCell ref="F80:G80"/>
    <mergeCell ref="H78:I78"/>
    <mergeCell ref="B70:J70"/>
    <mergeCell ref="F27:G27"/>
    <mergeCell ref="H27:I27"/>
    <mergeCell ref="F28:G28"/>
    <mergeCell ref="H28:I28"/>
    <mergeCell ref="F29:G29"/>
    <mergeCell ref="H29:I29"/>
    <mergeCell ref="B43:J43"/>
    <mergeCell ref="F50:G50"/>
    <mergeCell ref="H50:I50"/>
    <mergeCell ref="B47:J47"/>
    <mergeCell ref="F48:G48"/>
    <mergeCell ref="H48:I48"/>
    <mergeCell ref="B38:J38"/>
    <mergeCell ref="F39:G39"/>
  </mergeCells>
  <phoneticPr fontId="28" type="noConversion"/>
  <printOptions horizontalCentered="1" verticalCentered="1"/>
  <pageMargins left="0.51181102362204722" right="0.51181102362204722" top="0.78740157480314965" bottom="0.78740157480314965" header="0.31496062992125984" footer="0.31496062992125984"/>
  <pageSetup paperSize="9" scale="32" fitToHeight="0" orientation="landscape" r:id="rId1"/>
  <headerFooter>
    <oddHeader>&amp;L&amp;G</oddHeader>
    <oddFooter xml:space="preserve">&amp;CRJ Morais Engenharia e Arquitetura Ltda
www.rjmorais.com.br / rjmorais@rjmorais.com.br / Fone: (37) 99954-4316
CNPJ: 42.441.571/0001-01
</oddFooter>
  </headerFooter>
  <rowBreaks count="11" manualBreakCount="11">
    <brk id="24" max="9" man="1"/>
    <brk id="35" max="9" man="1"/>
    <brk id="46" max="9" man="1"/>
    <brk id="60" max="9" man="1"/>
    <brk id="83" max="9" man="1"/>
    <brk id="111" max="9" man="1"/>
    <brk id="138" max="9" man="1"/>
    <brk id="167" max="9" man="1"/>
    <brk id="195" max="9" man="1"/>
    <brk id="222" max="9" man="1"/>
    <brk id="248"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47"/>
  <sheetViews>
    <sheetView showGridLines="0" view="pageBreakPreview" zoomScaleNormal="100" zoomScaleSheetLayoutView="100" workbookViewId="0">
      <selection activeCell="B21" sqref="B21:C22"/>
    </sheetView>
  </sheetViews>
  <sheetFormatPr defaultRowHeight="15" x14ac:dyDescent="0.25"/>
  <cols>
    <col min="1" max="1" width="5.42578125" style="61" bestFit="1" customWidth="1"/>
    <col min="2" max="2" width="9.140625" style="61"/>
    <col min="3" max="3" width="40" style="61" customWidth="1"/>
    <col min="4" max="4" width="12.28515625" style="61" bestFit="1" customWidth="1"/>
    <col min="5" max="5" width="14.140625" style="61" bestFit="1" customWidth="1"/>
    <col min="6" max="6" width="14.28515625" style="61" customWidth="1"/>
    <col min="7" max="7" width="12.5703125" style="61" customWidth="1"/>
    <col min="8" max="8" width="13.42578125" style="61" customWidth="1"/>
    <col min="9" max="11" width="12.5703125" style="61" bestFit="1" customWidth="1"/>
    <col min="12" max="12" width="7.42578125" style="61" bestFit="1" customWidth="1"/>
    <col min="13" max="13" width="8.42578125" style="61" bestFit="1" customWidth="1"/>
    <col min="14" max="14" width="9.140625" style="61"/>
    <col min="15" max="15" width="13.5703125" style="61" bestFit="1" customWidth="1"/>
    <col min="16" max="16384" width="9.140625" style="61"/>
  </cols>
  <sheetData>
    <row r="1" spans="1:13" ht="16.5" thickBot="1" x14ac:dyDescent="0.3">
      <c r="A1" s="414"/>
      <c r="B1" s="415"/>
      <c r="C1" s="415"/>
      <c r="D1" s="415"/>
      <c r="E1" s="415"/>
      <c r="F1" s="415"/>
      <c r="G1" s="415"/>
      <c r="H1" s="415"/>
      <c r="I1" s="415"/>
      <c r="J1" s="415"/>
      <c r="K1" s="415"/>
      <c r="L1" s="415"/>
      <c r="M1" s="416"/>
    </row>
    <row r="2" spans="1:13" ht="16.5" thickBot="1" x14ac:dyDescent="0.3">
      <c r="A2" s="417" t="s">
        <v>13</v>
      </c>
      <c r="B2" s="418"/>
      <c r="C2" s="418"/>
      <c r="D2" s="418"/>
      <c r="E2" s="418"/>
      <c r="F2" s="418"/>
      <c r="G2" s="418"/>
      <c r="H2" s="418"/>
      <c r="I2" s="418"/>
      <c r="J2" s="418"/>
      <c r="K2" s="418"/>
      <c r="L2" s="418"/>
      <c r="M2" s="419"/>
    </row>
    <row r="3" spans="1:13" ht="15.75" thickBot="1" x14ac:dyDescent="0.3">
      <c r="A3" s="420" t="str">
        <f>Planilha!B5</f>
        <v>PREFEITURA MUNICIPAL DE CEDRO DO ABAETÉ - MG</v>
      </c>
      <c r="B3" s="421"/>
      <c r="C3" s="421"/>
      <c r="D3" s="421"/>
      <c r="E3" s="421"/>
      <c r="F3" s="421"/>
      <c r="G3" s="421"/>
      <c r="H3" s="421"/>
      <c r="I3" s="421"/>
      <c r="J3" s="421"/>
      <c r="K3" s="421"/>
      <c r="L3" s="421"/>
      <c r="M3" s="422"/>
    </row>
    <row r="4" spans="1:13" ht="15.75" thickBot="1" x14ac:dyDescent="0.3">
      <c r="A4" s="412" t="str">
        <f>Planilha!B3</f>
        <v>CONSTRUÇÃO DE 9 CASAS POPULARES</v>
      </c>
      <c r="B4" s="413"/>
      <c r="C4" s="413"/>
      <c r="D4" s="413"/>
      <c r="E4" s="413"/>
      <c r="F4" s="413"/>
      <c r="G4" s="1"/>
      <c r="H4" s="1"/>
      <c r="I4" s="1"/>
      <c r="J4" s="1"/>
      <c r="K4" s="1"/>
      <c r="L4" s="423"/>
      <c r="M4" s="424"/>
    </row>
    <row r="5" spans="1:13" ht="15.75" thickBot="1" x14ac:dyDescent="0.3">
      <c r="A5" s="412" t="str">
        <f>Planilha!B4</f>
        <v>LOCAL: RUA GASPARINO JOSÉ DA SILVA, CEDRO DO ABAETÉ - MG</v>
      </c>
      <c r="B5" s="413"/>
      <c r="C5" s="413"/>
      <c r="D5" s="413"/>
      <c r="E5" s="413"/>
      <c r="F5" s="413"/>
      <c r="G5" s="413"/>
      <c r="H5" s="413"/>
      <c r="I5" s="413"/>
      <c r="J5" s="413"/>
      <c r="K5" s="165"/>
      <c r="L5" s="13" t="s">
        <v>42</v>
      </c>
      <c r="M5" s="12" t="s">
        <v>645</v>
      </c>
    </row>
    <row r="6" spans="1:13" ht="26.25" thickBot="1" x14ac:dyDescent="0.3">
      <c r="A6" s="11" t="s">
        <v>2</v>
      </c>
      <c r="B6" s="425" t="s">
        <v>14</v>
      </c>
      <c r="C6" s="426"/>
      <c r="D6" s="8" t="s">
        <v>15</v>
      </c>
      <c r="E6" s="6" t="s">
        <v>16</v>
      </c>
      <c r="F6" s="7" t="s">
        <v>17</v>
      </c>
      <c r="G6" s="3" t="s">
        <v>18</v>
      </c>
      <c r="H6" s="3" t="s">
        <v>33</v>
      </c>
      <c r="I6" s="7" t="s">
        <v>40</v>
      </c>
      <c r="J6" s="7" t="s">
        <v>41</v>
      </c>
      <c r="K6" s="7" t="s">
        <v>615</v>
      </c>
      <c r="L6" s="427" t="s">
        <v>19</v>
      </c>
      <c r="M6" s="428"/>
    </row>
    <row r="7" spans="1:13" x14ac:dyDescent="0.25">
      <c r="A7" s="401">
        <v>1</v>
      </c>
      <c r="B7" s="403" t="str">
        <f>Planilha!B8</f>
        <v xml:space="preserve">SERVIÇOS PRELIMINARES EM COMUM </v>
      </c>
      <c r="C7" s="404"/>
      <c r="D7" s="62" t="s">
        <v>20</v>
      </c>
      <c r="E7" s="2" t="e">
        <f>E8/$E$39</f>
        <v>#DIV/0!</v>
      </c>
      <c r="F7" s="59">
        <v>0.2</v>
      </c>
      <c r="G7" s="60">
        <v>0.2</v>
      </c>
      <c r="H7" s="60">
        <v>0.2</v>
      </c>
      <c r="I7" s="60">
        <v>0.2</v>
      </c>
      <c r="J7" s="60">
        <v>0.2</v>
      </c>
      <c r="K7" s="60"/>
      <c r="L7" s="407">
        <f>SUM(F7:K7)</f>
        <v>1</v>
      </c>
      <c r="M7" s="408"/>
    </row>
    <row r="8" spans="1:13" ht="15.75" thickBot="1" x14ac:dyDescent="0.3">
      <c r="A8" s="402"/>
      <c r="B8" s="405"/>
      <c r="C8" s="406"/>
      <c r="D8" s="63" t="s">
        <v>21</v>
      </c>
      <c r="E8" s="64">
        <f>Planilha!J8</f>
        <v>0</v>
      </c>
      <c r="F8" s="65">
        <f>F7*$E$8</f>
        <v>0</v>
      </c>
      <c r="G8" s="65">
        <f t="shared" ref="G8:J8" si="0">G7*$E$8</f>
        <v>0</v>
      </c>
      <c r="H8" s="65">
        <f t="shared" si="0"/>
        <v>0</v>
      </c>
      <c r="I8" s="65">
        <f t="shared" si="0"/>
        <v>0</v>
      </c>
      <c r="J8" s="65">
        <f t="shared" si="0"/>
        <v>0</v>
      </c>
      <c r="K8" s="65"/>
      <c r="L8" s="409">
        <f>SUM(F8:K8)</f>
        <v>0</v>
      </c>
      <c r="M8" s="410"/>
    </row>
    <row r="9" spans="1:13" x14ac:dyDescent="0.25">
      <c r="A9" s="437">
        <v>2</v>
      </c>
      <c r="B9" s="439" t="str">
        <f>Planilha!B13</f>
        <v>9 CASAS</v>
      </c>
      <c r="C9" s="440"/>
      <c r="D9" s="443"/>
      <c r="E9" s="444"/>
      <c r="F9" s="444"/>
      <c r="G9" s="444"/>
      <c r="H9" s="444"/>
      <c r="I9" s="444"/>
      <c r="J9" s="444"/>
      <c r="K9" s="444"/>
      <c r="L9" s="444"/>
      <c r="M9" s="445"/>
    </row>
    <row r="10" spans="1:13" ht="15.75" thickBot="1" x14ac:dyDescent="0.3">
      <c r="A10" s="438"/>
      <c r="B10" s="441"/>
      <c r="C10" s="442"/>
      <c r="D10" s="446"/>
      <c r="E10" s="447"/>
      <c r="F10" s="447"/>
      <c r="G10" s="447"/>
      <c r="H10" s="447"/>
      <c r="I10" s="447"/>
      <c r="J10" s="447"/>
      <c r="K10" s="447"/>
      <c r="L10" s="447"/>
      <c r="M10" s="448"/>
    </row>
    <row r="11" spans="1:13" ht="15" customHeight="1" x14ac:dyDescent="0.25">
      <c r="A11" s="401" t="s">
        <v>35</v>
      </c>
      <c r="B11" s="403" t="str">
        <f>Planilha!B15</f>
        <v>TERRAPLENAGEM</v>
      </c>
      <c r="C11" s="404"/>
      <c r="D11" s="62" t="s">
        <v>20</v>
      </c>
      <c r="E11" s="2" t="e">
        <f>E12/$E$39</f>
        <v>#DIV/0!</v>
      </c>
      <c r="F11" s="59">
        <v>0.2</v>
      </c>
      <c r="G11" s="60">
        <v>0.2</v>
      </c>
      <c r="H11" s="60">
        <v>0.2</v>
      </c>
      <c r="I11" s="60">
        <v>0.2</v>
      </c>
      <c r="J11" s="60">
        <v>0.2</v>
      </c>
      <c r="K11" s="60"/>
      <c r="L11" s="407">
        <f t="shared" ref="L11:L38" si="1">SUM(F11:K11)</f>
        <v>1</v>
      </c>
      <c r="M11" s="408"/>
    </row>
    <row r="12" spans="1:13" ht="15.75" thickBot="1" x14ac:dyDescent="0.3">
      <c r="A12" s="402"/>
      <c r="B12" s="405"/>
      <c r="C12" s="406"/>
      <c r="D12" s="63" t="s">
        <v>21</v>
      </c>
      <c r="E12" s="64">
        <f>Planilha!J15*9</f>
        <v>0</v>
      </c>
      <c r="F12" s="65">
        <f>F11*$E$12</f>
        <v>0</v>
      </c>
      <c r="G12" s="65">
        <f t="shared" ref="G12:J12" si="2">G11*$E$12</f>
        <v>0</v>
      </c>
      <c r="H12" s="65">
        <f t="shared" si="2"/>
        <v>0</v>
      </c>
      <c r="I12" s="65">
        <f t="shared" si="2"/>
        <v>0</v>
      </c>
      <c r="J12" s="65">
        <f t="shared" si="2"/>
        <v>0</v>
      </c>
      <c r="K12" s="65"/>
      <c r="L12" s="409">
        <f t="shared" si="1"/>
        <v>0</v>
      </c>
      <c r="M12" s="410"/>
    </row>
    <row r="13" spans="1:13" ht="15" customHeight="1" x14ac:dyDescent="0.25">
      <c r="A13" s="401" t="s">
        <v>139</v>
      </c>
      <c r="B13" s="403" t="str">
        <f>Planilha!B17</f>
        <v>INFRAESTRUTURA</v>
      </c>
      <c r="C13" s="404"/>
      <c r="D13" s="62" t="s">
        <v>20</v>
      </c>
      <c r="E13" s="2" t="e">
        <f>E14/$E$39</f>
        <v>#DIV/0!</v>
      </c>
      <c r="F13" s="59">
        <v>0.2</v>
      </c>
      <c r="G13" s="60">
        <v>0.2</v>
      </c>
      <c r="H13" s="60">
        <v>0.2</v>
      </c>
      <c r="I13" s="60">
        <v>0.2</v>
      </c>
      <c r="J13" s="60">
        <v>0.2</v>
      </c>
      <c r="K13" s="60"/>
      <c r="L13" s="407">
        <f t="shared" si="1"/>
        <v>1</v>
      </c>
      <c r="M13" s="408"/>
    </row>
    <row r="14" spans="1:13" ht="15.75" thickBot="1" x14ac:dyDescent="0.3">
      <c r="A14" s="402"/>
      <c r="B14" s="405"/>
      <c r="C14" s="406"/>
      <c r="D14" s="63" t="s">
        <v>21</v>
      </c>
      <c r="E14" s="64">
        <f>Planilha!J17*9</f>
        <v>0</v>
      </c>
      <c r="F14" s="65">
        <f>F13*$E$14</f>
        <v>0</v>
      </c>
      <c r="G14" s="65">
        <f t="shared" ref="G14:J14" si="3">G13*$E$14</f>
        <v>0</v>
      </c>
      <c r="H14" s="65">
        <f t="shared" si="3"/>
        <v>0</v>
      </c>
      <c r="I14" s="65">
        <f t="shared" si="3"/>
        <v>0</v>
      </c>
      <c r="J14" s="65">
        <f t="shared" si="3"/>
        <v>0</v>
      </c>
      <c r="K14" s="65"/>
      <c r="L14" s="409">
        <f t="shared" si="1"/>
        <v>0</v>
      </c>
      <c r="M14" s="410"/>
    </row>
    <row r="15" spans="1:13" ht="14.45" customHeight="1" x14ac:dyDescent="0.25">
      <c r="A15" s="401" t="s">
        <v>140</v>
      </c>
      <c r="B15" s="403" t="str">
        <f>Planilha!B30</f>
        <v>SUPERESTRUTURA</v>
      </c>
      <c r="C15" s="404"/>
      <c r="D15" s="62" t="s">
        <v>20</v>
      </c>
      <c r="E15" s="2" t="e">
        <f>E16/$E$39</f>
        <v>#DIV/0!</v>
      </c>
      <c r="F15" s="59">
        <v>0.2</v>
      </c>
      <c r="G15" s="60">
        <v>0.2</v>
      </c>
      <c r="H15" s="60">
        <v>0.2</v>
      </c>
      <c r="I15" s="60">
        <v>0.2</v>
      </c>
      <c r="J15" s="60">
        <v>0.2</v>
      </c>
      <c r="K15" s="60"/>
      <c r="L15" s="407">
        <f t="shared" si="1"/>
        <v>1</v>
      </c>
      <c r="M15" s="408"/>
    </row>
    <row r="16" spans="1:13" ht="15.75" thickBot="1" x14ac:dyDescent="0.3">
      <c r="A16" s="402"/>
      <c r="B16" s="405"/>
      <c r="C16" s="406"/>
      <c r="D16" s="63" t="s">
        <v>21</v>
      </c>
      <c r="E16" s="64">
        <f>Planilha!J30*9</f>
        <v>0</v>
      </c>
      <c r="F16" s="65">
        <f t="shared" ref="F16:J16" si="4">F15*$E$16</f>
        <v>0</v>
      </c>
      <c r="G16" s="65">
        <f t="shared" si="4"/>
        <v>0</v>
      </c>
      <c r="H16" s="65">
        <f t="shared" si="4"/>
        <v>0</v>
      </c>
      <c r="I16" s="65">
        <f t="shared" si="4"/>
        <v>0</v>
      </c>
      <c r="J16" s="65">
        <f t="shared" si="4"/>
        <v>0</v>
      </c>
      <c r="K16" s="65"/>
      <c r="L16" s="409">
        <f t="shared" si="1"/>
        <v>0</v>
      </c>
      <c r="M16" s="410"/>
    </row>
    <row r="17" spans="1:13" ht="17.25" customHeight="1" x14ac:dyDescent="0.25">
      <c r="A17" s="401" t="s">
        <v>383</v>
      </c>
      <c r="B17" s="403" t="str">
        <f>Planilha!B38</f>
        <v>ALVENARIAS</v>
      </c>
      <c r="C17" s="404"/>
      <c r="D17" s="62" t="s">
        <v>20</v>
      </c>
      <c r="E17" s="2" t="e">
        <f>E18/$E$39</f>
        <v>#DIV/0!</v>
      </c>
      <c r="F17" s="70">
        <v>0.2</v>
      </c>
      <c r="G17" s="71">
        <v>0.2</v>
      </c>
      <c r="H17" s="71">
        <v>0.2</v>
      </c>
      <c r="I17" s="71">
        <v>0.2</v>
      </c>
      <c r="J17" s="70">
        <v>0.2</v>
      </c>
      <c r="K17" s="71"/>
      <c r="L17" s="407">
        <f t="shared" si="1"/>
        <v>1</v>
      </c>
      <c r="M17" s="408"/>
    </row>
    <row r="18" spans="1:13" ht="17.25" customHeight="1" thickBot="1" x14ac:dyDescent="0.3">
      <c r="A18" s="402"/>
      <c r="B18" s="405"/>
      <c r="C18" s="406"/>
      <c r="D18" s="63" t="s">
        <v>21</v>
      </c>
      <c r="E18" s="64">
        <f>Planilha!J38*9</f>
        <v>0</v>
      </c>
      <c r="F18" s="65">
        <f t="shared" ref="F18:J18" si="5">F17*$E$18</f>
        <v>0</v>
      </c>
      <c r="G18" s="65">
        <f t="shared" si="5"/>
        <v>0</v>
      </c>
      <c r="H18" s="65">
        <f t="shared" si="5"/>
        <v>0</v>
      </c>
      <c r="I18" s="65">
        <f t="shared" si="5"/>
        <v>0</v>
      </c>
      <c r="J18" s="65">
        <f t="shared" si="5"/>
        <v>0</v>
      </c>
      <c r="K18" s="65"/>
      <c r="L18" s="409">
        <f t="shared" si="1"/>
        <v>0</v>
      </c>
      <c r="M18" s="410"/>
    </row>
    <row r="19" spans="1:13" ht="15" customHeight="1" x14ac:dyDescent="0.25">
      <c r="A19" s="401" t="s">
        <v>384</v>
      </c>
      <c r="B19" s="403" t="str">
        <f>Planilha!B43</f>
        <v>COBERTURA</v>
      </c>
      <c r="C19" s="404"/>
      <c r="D19" s="62" t="s">
        <v>20</v>
      </c>
      <c r="E19" s="2" t="e">
        <f>E20/$E$39</f>
        <v>#DIV/0!</v>
      </c>
      <c r="F19" s="70"/>
      <c r="G19" s="71"/>
      <c r="H19" s="71">
        <v>0.25</v>
      </c>
      <c r="I19" s="70">
        <v>0.25</v>
      </c>
      <c r="J19" s="70">
        <v>0.25</v>
      </c>
      <c r="K19" s="71">
        <v>0.25</v>
      </c>
      <c r="L19" s="407">
        <f t="shared" si="1"/>
        <v>1</v>
      </c>
      <c r="M19" s="408"/>
    </row>
    <row r="20" spans="1:13" ht="15.75" customHeight="1" thickBot="1" x14ac:dyDescent="0.3">
      <c r="A20" s="402"/>
      <c r="B20" s="405"/>
      <c r="C20" s="406"/>
      <c r="D20" s="63" t="s">
        <v>21</v>
      </c>
      <c r="E20" s="64">
        <f>Planilha!J43*9</f>
        <v>0</v>
      </c>
      <c r="F20" s="65"/>
      <c r="G20" s="65"/>
      <c r="H20" s="65">
        <f t="shared" ref="H20:K20" si="6">H19*$E$20</f>
        <v>0</v>
      </c>
      <c r="I20" s="65">
        <f t="shared" si="6"/>
        <v>0</v>
      </c>
      <c r="J20" s="65">
        <f t="shared" si="6"/>
        <v>0</v>
      </c>
      <c r="K20" s="65">
        <f t="shared" si="6"/>
        <v>0</v>
      </c>
      <c r="L20" s="409">
        <f t="shared" si="1"/>
        <v>0</v>
      </c>
      <c r="M20" s="410"/>
    </row>
    <row r="21" spans="1:13" ht="15" customHeight="1" x14ac:dyDescent="0.25">
      <c r="A21" s="401" t="s">
        <v>385</v>
      </c>
      <c r="B21" s="403" t="str">
        <f>Planilha!B47</f>
        <v>ESQUADRIAS</v>
      </c>
      <c r="C21" s="404"/>
      <c r="D21" s="66" t="s">
        <v>20</v>
      </c>
      <c r="E21" s="2" t="e">
        <f>E22/$E$39</f>
        <v>#DIV/0!</v>
      </c>
      <c r="F21" s="72"/>
      <c r="G21" s="60"/>
      <c r="H21" s="60">
        <v>0.25</v>
      </c>
      <c r="I21" s="59">
        <v>0.25</v>
      </c>
      <c r="J21" s="59">
        <v>0.25</v>
      </c>
      <c r="K21" s="59">
        <v>0.25</v>
      </c>
      <c r="L21" s="407">
        <f t="shared" si="1"/>
        <v>1</v>
      </c>
      <c r="M21" s="408"/>
    </row>
    <row r="22" spans="1:13" ht="17.25" customHeight="1" thickBot="1" x14ac:dyDescent="0.3">
      <c r="A22" s="402"/>
      <c r="B22" s="405"/>
      <c r="C22" s="406"/>
      <c r="D22" s="68" t="s">
        <v>21</v>
      </c>
      <c r="E22" s="69">
        <f>Planilha!J47*9</f>
        <v>0</v>
      </c>
      <c r="F22" s="65"/>
      <c r="G22" s="65"/>
      <c r="H22" s="65">
        <f t="shared" ref="H22:K22" si="7">H21*$E$22</f>
        <v>0</v>
      </c>
      <c r="I22" s="65">
        <f t="shared" si="7"/>
        <v>0</v>
      </c>
      <c r="J22" s="65">
        <f t="shared" si="7"/>
        <v>0</v>
      </c>
      <c r="K22" s="65">
        <f t="shared" si="7"/>
        <v>0</v>
      </c>
      <c r="L22" s="409">
        <f t="shared" si="1"/>
        <v>0</v>
      </c>
      <c r="M22" s="410"/>
    </row>
    <row r="23" spans="1:13" ht="17.25" customHeight="1" x14ac:dyDescent="0.25">
      <c r="A23" s="401" t="s">
        <v>386</v>
      </c>
      <c r="B23" s="403" t="str">
        <f>Planilha!B52</f>
        <v>PISOS e REVESTIMENTOS</v>
      </c>
      <c r="C23" s="404"/>
      <c r="D23" s="62" t="s">
        <v>20</v>
      </c>
      <c r="E23" s="2" t="e">
        <f>E24/$E$39</f>
        <v>#DIV/0!</v>
      </c>
      <c r="F23" s="70"/>
      <c r="G23" s="71"/>
      <c r="H23" s="70">
        <v>0.25</v>
      </c>
      <c r="I23" s="70">
        <v>0.25</v>
      </c>
      <c r="J23" s="71">
        <v>0.25</v>
      </c>
      <c r="K23" s="71">
        <v>0.25</v>
      </c>
      <c r="L23" s="407">
        <f t="shared" si="1"/>
        <v>1</v>
      </c>
      <c r="M23" s="408"/>
    </row>
    <row r="24" spans="1:13" ht="17.25" customHeight="1" thickBot="1" x14ac:dyDescent="0.3">
      <c r="A24" s="402"/>
      <c r="B24" s="405"/>
      <c r="C24" s="406"/>
      <c r="D24" s="63" t="s">
        <v>21</v>
      </c>
      <c r="E24" s="64">
        <f>Planilha!J52*9</f>
        <v>0</v>
      </c>
      <c r="F24" s="65"/>
      <c r="G24" s="65"/>
      <c r="H24" s="65">
        <f t="shared" ref="H24:K24" si="8">H23*$E$24</f>
        <v>0</v>
      </c>
      <c r="I24" s="65">
        <f t="shared" si="8"/>
        <v>0</v>
      </c>
      <c r="J24" s="65">
        <f t="shared" si="8"/>
        <v>0</v>
      </c>
      <c r="K24" s="65">
        <f t="shared" si="8"/>
        <v>0</v>
      </c>
      <c r="L24" s="409">
        <f t="shared" si="1"/>
        <v>0</v>
      </c>
      <c r="M24" s="410"/>
    </row>
    <row r="25" spans="1:13" ht="15" customHeight="1" x14ac:dyDescent="0.25">
      <c r="A25" s="401" t="s">
        <v>387</v>
      </c>
      <c r="B25" s="403" t="str">
        <f>Planilha!B58</f>
        <v>PINTURA</v>
      </c>
      <c r="C25" s="404"/>
      <c r="D25" s="62" t="s">
        <v>20</v>
      </c>
      <c r="E25" s="2" t="e">
        <f>E26/$E$39</f>
        <v>#DIV/0!</v>
      </c>
      <c r="F25" s="70"/>
      <c r="G25" s="71"/>
      <c r="H25" s="71"/>
      <c r="I25" s="71">
        <v>0.2</v>
      </c>
      <c r="J25" s="71">
        <v>0.4</v>
      </c>
      <c r="K25" s="71">
        <v>0.4</v>
      </c>
      <c r="L25" s="407">
        <f t="shared" si="1"/>
        <v>1</v>
      </c>
      <c r="M25" s="408"/>
    </row>
    <row r="26" spans="1:13" ht="15.75" customHeight="1" thickBot="1" x14ac:dyDescent="0.3">
      <c r="A26" s="402"/>
      <c r="B26" s="405"/>
      <c r="C26" s="406"/>
      <c r="D26" s="63" t="s">
        <v>21</v>
      </c>
      <c r="E26" s="64">
        <f>Planilha!J58*9</f>
        <v>0</v>
      </c>
      <c r="F26" s="65"/>
      <c r="G26" s="65"/>
      <c r="H26" s="65"/>
      <c r="I26" s="65">
        <f t="shared" ref="I26:K26" si="9">I25*$E$26</f>
        <v>0</v>
      </c>
      <c r="J26" s="65">
        <f t="shared" si="9"/>
        <v>0</v>
      </c>
      <c r="K26" s="65">
        <f t="shared" si="9"/>
        <v>0</v>
      </c>
      <c r="L26" s="409">
        <f t="shared" si="1"/>
        <v>0</v>
      </c>
      <c r="M26" s="410"/>
    </row>
    <row r="27" spans="1:13" ht="15" customHeight="1" x14ac:dyDescent="0.25">
      <c r="A27" s="401" t="s">
        <v>388</v>
      </c>
      <c r="B27" s="403" t="str">
        <f>Planilha!B62</f>
        <v>FORRO DE PVC</v>
      </c>
      <c r="C27" s="404"/>
      <c r="D27" s="62" t="s">
        <v>20</v>
      </c>
      <c r="E27" s="2" t="e">
        <f>E28/$E$39</f>
        <v>#DIV/0!</v>
      </c>
      <c r="F27" s="70"/>
      <c r="G27" s="71"/>
      <c r="H27" s="71"/>
      <c r="I27" s="71">
        <v>0.5</v>
      </c>
      <c r="J27" s="71">
        <v>0.5</v>
      </c>
      <c r="K27" s="71"/>
      <c r="L27" s="407">
        <f t="shared" si="1"/>
        <v>1</v>
      </c>
      <c r="M27" s="408"/>
    </row>
    <row r="28" spans="1:13" ht="15.75" customHeight="1" thickBot="1" x14ac:dyDescent="0.3">
      <c r="A28" s="402"/>
      <c r="B28" s="405"/>
      <c r="C28" s="406"/>
      <c r="D28" s="63" t="s">
        <v>21</v>
      </c>
      <c r="E28" s="64">
        <f>Planilha!J62*9</f>
        <v>0</v>
      </c>
      <c r="F28" s="65"/>
      <c r="G28" s="65"/>
      <c r="H28" s="65"/>
      <c r="I28" s="65">
        <f t="shared" ref="I28:J28" si="10">I27*$E$28</f>
        <v>0</v>
      </c>
      <c r="J28" s="65">
        <f t="shared" si="10"/>
        <v>0</v>
      </c>
      <c r="K28" s="65"/>
      <c r="L28" s="409">
        <f t="shared" si="1"/>
        <v>0</v>
      </c>
      <c r="M28" s="410"/>
    </row>
    <row r="29" spans="1:13" ht="15" customHeight="1" x14ac:dyDescent="0.25">
      <c r="A29" s="401" t="s">
        <v>389</v>
      </c>
      <c r="B29" s="403" t="str">
        <f>Planilha!B65</f>
        <v>PEÇAS EM GRANITO</v>
      </c>
      <c r="C29" s="404"/>
      <c r="D29" s="66" t="s">
        <v>20</v>
      </c>
      <c r="E29" s="2" t="e">
        <f>E30/$E$39</f>
        <v>#DIV/0!</v>
      </c>
      <c r="F29" s="67"/>
      <c r="G29" s="60"/>
      <c r="H29" s="60"/>
      <c r="I29" s="59">
        <v>0.4</v>
      </c>
      <c r="J29" s="59">
        <v>0.5</v>
      </c>
      <c r="K29" s="59">
        <v>0.1</v>
      </c>
      <c r="L29" s="407">
        <f t="shared" si="1"/>
        <v>1</v>
      </c>
      <c r="M29" s="408"/>
    </row>
    <row r="30" spans="1:13" ht="17.25" customHeight="1" thickBot="1" x14ac:dyDescent="0.3">
      <c r="A30" s="402"/>
      <c r="B30" s="405"/>
      <c r="C30" s="406"/>
      <c r="D30" s="68" t="s">
        <v>21</v>
      </c>
      <c r="E30" s="69">
        <f>Planilha!J65*9</f>
        <v>0</v>
      </c>
      <c r="F30" s="65"/>
      <c r="G30" s="65"/>
      <c r="H30" s="65"/>
      <c r="I30" s="65">
        <f t="shared" ref="I30:K30" si="11">I29*$E$30</f>
        <v>0</v>
      </c>
      <c r="J30" s="65">
        <f t="shared" si="11"/>
        <v>0</v>
      </c>
      <c r="K30" s="65">
        <f t="shared" si="11"/>
        <v>0</v>
      </c>
      <c r="L30" s="409">
        <f t="shared" si="1"/>
        <v>0</v>
      </c>
      <c r="M30" s="410"/>
    </row>
    <row r="31" spans="1:13" ht="17.25" customHeight="1" x14ac:dyDescent="0.25">
      <c r="A31" s="401" t="s">
        <v>390</v>
      </c>
      <c r="B31" s="403" t="str">
        <f>Planilha!B70</f>
        <v xml:space="preserve">LOUÇAS E METAIS </v>
      </c>
      <c r="C31" s="404"/>
      <c r="D31" s="62" t="s">
        <v>20</v>
      </c>
      <c r="E31" s="2" t="e">
        <f>E32/$E$39</f>
        <v>#DIV/0!</v>
      </c>
      <c r="F31" s="70"/>
      <c r="G31" s="71"/>
      <c r="H31" s="71"/>
      <c r="I31" s="71">
        <v>0.5</v>
      </c>
      <c r="J31" s="71">
        <v>0.4</v>
      </c>
      <c r="K31" s="71">
        <v>0.1</v>
      </c>
      <c r="L31" s="407">
        <f t="shared" si="1"/>
        <v>1</v>
      </c>
      <c r="M31" s="408"/>
    </row>
    <row r="32" spans="1:13" ht="17.25" customHeight="1" thickBot="1" x14ac:dyDescent="0.3">
      <c r="A32" s="402"/>
      <c r="B32" s="405"/>
      <c r="C32" s="406"/>
      <c r="D32" s="63" t="s">
        <v>21</v>
      </c>
      <c r="E32" s="64">
        <f>Planilha!J70*9</f>
        <v>0</v>
      </c>
      <c r="F32" s="65"/>
      <c r="G32" s="65"/>
      <c r="H32" s="65"/>
      <c r="I32" s="65">
        <f t="shared" ref="I32:K32" si="12">I31*$E$32</f>
        <v>0</v>
      </c>
      <c r="J32" s="65">
        <f t="shared" si="12"/>
        <v>0</v>
      </c>
      <c r="K32" s="65">
        <f t="shared" si="12"/>
        <v>0</v>
      </c>
      <c r="L32" s="409">
        <f t="shared" si="1"/>
        <v>0</v>
      </c>
      <c r="M32" s="410"/>
    </row>
    <row r="33" spans="1:15" ht="15" customHeight="1" x14ac:dyDescent="0.25">
      <c r="A33" s="401" t="s">
        <v>391</v>
      </c>
      <c r="B33" s="403" t="str">
        <f>Planilha!B84</f>
        <v>INSTALAÇÕES ELÉTRICAS</v>
      </c>
      <c r="C33" s="404"/>
      <c r="D33" s="62" t="s">
        <v>20</v>
      </c>
      <c r="E33" s="2" t="e">
        <f>E34/$E$39</f>
        <v>#DIV/0!</v>
      </c>
      <c r="F33" s="70">
        <v>0.05</v>
      </c>
      <c r="G33" s="71"/>
      <c r="H33" s="71">
        <v>0.2</v>
      </c>
      <c r="I33" s="71">
        <v>0.25</v>
      </c>
      <c r="J33" s="70">
        <v>0.25</v>
      </c>
      <c r="K33" s="71">
        <v>0.25</v>
      </c>
      <c r="L33" s="407">
        <f t="shared" si="1"/>
        <v>1</v>
      </c>
      <c r="M33" s="408"/>
    </row>
    <row r="34" spans="1:15" ht="15.75" customHeight="1" thickBot="1" x14ac:dyDescent="0.3">
      <c r="A34" s="402"/>
      <c r="B34" s="405"/>
      <c r="C34" s="406"/>
      <c r="D34" s="63" t="s">
        <v>21</v>
      </c>
      <c r="E34" s="64">
        <f>Planilha!J84*9</f>
        <v>0</v>
      </c>
      <c r="F34" s="65">
        <f t="shared" ref="F34:K34" si="13">F33*$E$34</f>
        <v>0</v>
      </c>
      <c r="G34" s="65"/>
      <c r="H34" s="65">
        <f t="shared" si="13"/>
        <v>0</v>
      </c>
      <c r="I34" s="65">
        <f t="shared" si="13"/>
        <v>0</v>
      </c>
      <c r="J34" s="65">
        <f t="shared" si="13"/>
        <v>0</v>
      </c>
      <c r="K34" s="65">
        <f t="shared" si="13"/>
        <v>0</v>
      </c>
      <c r="L34" s="409">
        <f t="shared" si="1"/>
        <v>0</v>
      </c>
      <c r="M34" s="410"/>
    </row>
    <row r="35" spans="1:15" ht="17.25" customHeight="1" x14ac:dyDescent="0.25">
      <c r="A35" s="401" t="s">
        <v>405</v>
      </c>
      <c r="B35" s="403" t="str">
        <f>Planilha!B156</f>
        <v>INSTALAÇÕES HIDROSANITÁRIAS</v>
      </c>
      <c r="C35" s="404"/>
      <c r="D35" s="62" t="s">
        <v>20</v>
      </c>
      <c r="E35" s="2" t="e">
        <f>E36/$E$39</f>
        <v>#DIV/0!</v>
      </c>
      <c r="F35" s="70">
        <v>0.05</v>
      </c>
      <c r="G35" s="71"/>
      <c r="H35" s="71">
        <v>0.2</v>
      </c>
      <c r="I35" s="71">
        <v>0.25</v>
      </c>
      <c r="J35" s="70">
        <v>0.25</v>
      </c>
      <c r="K35" s="71">
        <v>0.25</v>
      </c>
      <c r="L35" s="407">
        <f t="shared" si="1"/>
        <v>1</v>
      </c>
      <c r="M35" s="408"/>
    </row>
    <row r="36" spans="1:15" ht="17.25" customHeight="1" thickBot="1" x14ac:dyDescent="0.3">
      <c r="A36" s="402"/>
      <c r="B36" s="405"/>
      <c r="C36" s="406"/>
      <c r="D36" s="63" t="s">
        <v>21</v>
      </c>
      <c r="E36" s="64">
        <f>Planilha!J156*9</f>
        <v>0</v>
      </c>
      <c r="F36" s="65">
        <f t="shared" ref="F36:J36" si="14">F35*$E$36</f>
        <v>0</v>
      </c>
      <c r="G36" s="65"/>
      <c r="H36" s="65">
        <f t="shared" si="14"/>
        <v>0</v>
      </c>
      <c r="I36" s="65">
        <f t="shared" si="14"/>
        <v>0</v>
      </c>
      <c r="J36" s="65">
        <f t="shared" si="14"/>
        <v>0</v>
      </c>
      <c r="K36" s="65">
        <f>K35*$E$36</f>
        <v>0</v>
      </c>
      <c r="L36" s="409">
        <f t="shared" si="1"/>
        <v>0</v>
      </c>
      <c r="M36" s="410"/>
    </row>
    <row r="37" spans="1:15" ht="15" customHeight="1" x14ac:dyDescent="0.25">
      <c r="A37" s="401" t="s">
        <v>424</v>
      </c>
      <c r="B37" s="403" t="str">
        <f>Planilha!B252</f>
        <v>LIMPEZA FINAL PARA ENTREGA DA OBRA</v>
      </c>
      <c r="C37" s="404"/>
      <c r="D37" s="62" t="s">
        <v>20</v>
      </c>
      <c r="E37" s="2" t="e">
        <f>E38/$E$39</f>
        <v>#DIV/0!</v>
      </c>
      <c r="F37" s="70"/>
      <c r="G37" s="71"/>
      <c r="H37" s="71"/>
      <c r="I37" s="70"/>
      <c r="J37" s="71"/>
      <c r="K37" s="71">
        <v>1</v>
      </c>
      <c r="L37" s="407">
        <f t="shared" si="1"/>
        <v>1</v>
      </c>
      <c r="M37" s="408"/>
    </row>
    <row r="38" spans="1:15" ht="15.75" customHeight="1" thickBot="1" x14ac:dyDescent="0.3">
      <c r="A38" s="402"/>
      <c r="B38" s="405"/>
      <c r="C38" s="406"/>
      <c r="D38" s="63" t="s">
        <v>21</v>
      </c>
      <c r="E38" s="64">
        <f>Planilha!J252*9</f>
        <v>0</v>
      </c>
      <c r="F38" s="65"/>
      <c r="G38" s="65"/>
      <c r="H38" s="65"/>
      <c r="I38" s="65"/>
      <c r="J38" s="65"/>
      <c r="K38" s="65">
        <f t="shared" ref="K38" si="15">K37*$E$38</f>
        <v>0</v>
      </c>
      <c r="L38" s="409">
        <f t="shared" si="1"/>
        <v>0</v>
      </c>
      <c r="M38" s="410"/>
    </row>
    <row r="39" spans="1:15" s="55" customFormat="1" ht="15.75" customHeight="1" thickBot="1" x14ac:dyDescent="0.3">
      <c r="A39" s="401" t="s">
        <v>104</v>
      </c>
      <c r="B39" s="435"/>
      <c r="C39" s="435"/>
      <c r="D39" s="436"/>
      <c r="E39" s="114">
        <f>E8+E12+E14+E16+E18+E20+E22+E24+E26+E28+E30+E32+E34+E36+E38</f>
        <v>0</v>
      </c>
      <c r="F39" s="160">
        <f>F8+F12+F14+F16+F18+F20+F22+F24+F26+F28+F30+F32+F34+F36+F38</f>
        <v>0</v>
      </c>
      <c r="G39" s="160">
        <f t="shared" ref="G39:K39" si="16">G8+G12+G14+G16+G18+G20+G22+G24+G26+G28+G30+G32+G34+G36+G38</f>
        <v>0</v>
      </c>
      <c r="H39" s="160">
        <f t="shared" si="16"/>
        <v>0</v>
      </c>
      <c r="I39" s="160">
        <f t="shared" si="16"/>
        <v>0</v>
      </c>
      <c r="J39" s="160">
        <f t="shared" si="16"/>
        <v>0</v>
      </c>
      <c r="K39" s="160">
        <f t="shared" si="16"/>
        <v>0</v>
      </c>
      <c r="L39" s="433">
        <f>L8+L12+L14+L16+L18+L20+L22+L24+L26+L28+L30+L32+L34+L36+L38</f>
        <v>0</v>
      </c>
      <c r="M39" s="434"/>
    </row>
    <row r="40" spans="1:15" ht="14.45" customHeight="1" x14ac:dyDescent="0.25">
      <c r="A40" s="393"/>
      <c r="B40" s="394"/>
      <c r="C40" s="394"/>
      <c r="D40" s="56"/>
      <c r="E40" s="397" t="s">
        <v>105</v>
      </c>
      <c r="F40" s="397"/>
      <c r="G40" s="397"/>
      <c r="H40" s="397"/>
      <c r="I40" s="397"/>
      <c r="J40" s="397"/>
      <c r="K40" s="397"/>
      <c r="L40" s="397"/>
      <c r="M40" s="398"/>
      <c r="N40" s="73"/>
    </row>
    <row r="41" spans="1:15" x14ac:dyDescent="0.25">
      <c r="A41" s="395"/>
      <c r="B41" s="396"/>
      <c r="C41" s="396"/>
      <c r="D41" s="57"/>
      <c r="E41" s="399"/>
      <c r="F41" s="399"/>
      <c r="G41" s="399"/>
      <c r="H41" s="399"/>
      <c r="I41" s="399"/>
      <c r="J41" s="399"/>
      <c r="K41" s="399"/>
      <c r="L41" s="399"/>
      <c r="M41" s="400"/>
      <c r="N41" s="73"/>
    </row>
    <row r="42" spans="1:15" ht="20.45" customHeight="1" x14ac:dyDescent="0.25">
      <c r="A42" s="395"/>
      <c r="B42" s="396"/>
      <c r="C42" s="396"/>
      <c r="D42" s="57"/>
      <c r="E42" s="399"/>
      <c r="F42" s="399"/>
      <c r="G42" s="399"/>
      <c r="H42" s="399"/>
      <c r="I42" s="399"/>
      <c r="J42" s="399"/>
      <c r="K42" s="399"/>
      <c r="L42" s="399"/>
      <c r="M42" s="400"/>
      <c r="N42" s="73"/>
      <c r="O42" s="140"/>
    </row>
    <row r="43" spans="1:15" ht="15" customHeight="1" x14ac:dyDescent="0.25">
      <c r="A43" s="395"/>
      <c r="B43" s="396"/>
      <c r="C43" s="396"/>
      <c r="D43" s="147"/>
      <c r="E43" s="431"/>
      <c r="F43" s="431"/>
      <c r="G43" s="431"/>
      <c r="H43" s="431"/>
      <c r="I43" s="431"/>
      <c r="J43" s="431"/>
      <c r="K43" s="431"/>
      <c r="L43" s="431"/>
      <c r="M43" s="432"/>
      <c r="N43" s="73"/>
    </row>
    <row r="44" spans="1:15" ht="15" customHeight="1" thickBot="1" x14ac:dyDescent="0.3">
      <c r="A44" s="429"/>
      <c r="B44" s="430"/>
      <c r="C44" s="430"/>
      <c r="D44" s="58"/>
      <c r="E44" s="115"/>
      <c r="F44" s="115"/>
      <c r="G44" s="115"/>
      <c r="H44" s="115"/>
      <c r="I44" s="115"/>
      <c r="J44" s="115"/>
      <c r="K44" s="115"/>
      <c r="L44" s="115"/>
      <c r="M44" s="116"/>
      <c r="N44" s="73"/>
    </row>
    <row r="47" spans="1:15" ht="18" x14ac:dyDescent="0.25">
      <c r="C47" s="74"/>
      <c r="D47" s="411"/>
      <c r="E47" s="411"/>
      <c r="F47" s="411"/>
    </row>
  </sheetData>
  <mergeCells count="79">
    <mergeCell ref="A35:A36"/>
    <mergeCell ref="B35:C36"/>
    <mergeCell ref="L35:M35"/>
    <mergeCell ref="L36:M36"/>
    <mergeCell ref="A33:A34"/>
    <mergeCell ref="L30:M30"/>
    <mergeCell ref="A9:A10"/>
    <mergeCell ref="B9:C10"/>
    <mergeCell ref="D9:M10"/>
    <mergeCell ref="L25:M25"/>
    <mergeCell ref="L12:M12"/>
    <mergeCell ref="L16:M16"/>
    <mergeCell ref="L19:M19"/>
    <mergeCell ref="L20:M20"/>
    <mergeCell ref="L17:M17"/>
    <mergeCell ref="L18:M18"/>
    <mergeCell ref="L13:M13"/>
    <mergeCell ref="L14:M14"/>
    <mergeCell ref="L15:M15"/>
    <mergeCell ref="B17:C18"/>
    <mergeCell ref="A44:C44"/>
    <mergeCell ref="A31:A32"/>
    <mergeCell ref="B31:C32"/>
    <mergeCell ref="L31:M31"/>
    <mergeCell ref="L32:M32"/>
    <mergeCell ref="B33:C34"/>
    <mergeCell ref="L33:M33"/>
    <mergeCell ref="L34:M34"/>
    <mergeCell ref="A43:C43"/>
    <mergeCell ref="E43:M43"/>
    <mergeCell ref="L39:M39"/>
    <mergeCell ref="A39:D39"/>
    <mergeCell ref="A37:A38"/>
    <mergeCell ref="B37:C38"/>
    <mergeCell ref="L37:M37"/>
    <mergeCell ref="L38:M38"/>
    <mergeCell ref="B6:C6"/>
    <mergeCell ref="L6:M6"/>
    <mergeCell ref="L7:M7"/>
    <mergeCell ref="L8:M8"/>
    <mergeCell ref="L11:M11"/>
    <mergeCell ref="A5:J5"/>
    <mergeCell ref="A1:M1"/>
    <mergeCell ref="A2:M2"/>
    <mergeCell ref="A3:M3"/>
    <mergeCell ref="A4:F4"/>
    <mergeCell ref="L4:M4"/>
    <mergeCell ref="D47:F47"/>
    <mergeCell ref="A7:A8"/>
    <mergeCell ref="B7:C8"/>
    <mergeCell ref="B19:C20"/>
    <mergeCell ref="A15:A16"/>
    <mergeCell ref="B15:C16"/>
    <mergeCell ref="A19:A20"/>
    <mergeCell ref="A13:A14"/>
    <mergeCell ref="A17:A18"/>
    <mergeCell ref="B13:C14"/>
    <mergeCell ref="A11:A12"/>
    <mergeCell ref="B11:C12"/>
    <mergeCell ref="B25:C26"/>
    <mergeCell ref="A29:A30"/>
    <mergeCell ref="A27:A28"/>
    <mergeCell ref="B27:C28"/>
    <mergeCell ref="A40:C42"/>
    <mergeCell ref="E40:M42"/>
    <mergeCell ref="A21:A22"/>
    <mergeCell ref="B21:C22"/>
    <mergeCell ref="L21:M21"/>
    <mergeCell ref="L22:M22"/>
    <mergeCell ref="A23:A24"/>
    <mergeCell ref="B23:C24"/>
    <mergeCell ref="L23:M23"/>
    <mergeCell ref="L24:M24"/>
    <mergeCell ref="A25:A26"/>
    <mergeCell ref="L27:M27"/>
    <mergeCell ref="L28:M28"/>
    <mergeCell ref="L26:M26"/>
    <mergeCell ref="B29:C30"/>
    <mergeCell ref="L29:M29"/>
  </mergeCells>
  <phoneticPr fontId="28" type="noConversion"/>
  <conditionalFormatting sqref="F7:K7">
    <cfRule type="cellIs" dxfId="15" priority="32" operator="greaterThan">
      <formula>0</formula>
    </cfRule>
  </conditionalFormatting>
  <conditionalFormatting sqref="F11:K11">
    <cfRule type="cellIs" dxfId="14" priority="31" operator="greaterThan">
      <formula>0</formula>
    </cfRule>
  </conditionalFormatting>
  <conditionalFormatting sqref="F13:K13">
    <cfRule type="cellIs" dxfId="13" priority="30" operator="greaterThan">
      <formula>0</formula>
    </cfRule>
  </conditionalFormatting>
  <conditionalFormatting sqref="F15:K15 F17:K17 F19:K19">
    <cfRule type="cellIs" dxfId="12" priority="34" operator="greaterThan">
      <formula>0</formula>
    </cfRule>
  </conditionalFormatting>
  <conditionalFormatting sqref="F21:K21">
    <cfRule type="cellIs" dxfId="11" priority="24" operator="greaterThan">
      <formula>0</formula>
    </cfRule>
  </conditionalFormatting>
  <conditionalFormatting sqref="F23:K23 F25:K25">
    <cfRule type="cellIs" dxfId="10" priority="26" operator="greaterThan">
      <formula>0</formula>
    </cfRule>
  </conditionalFormatting>
  <conditionalFormatting sqref="F27:K27">
    <cfRule type="cellIs" dxfId="9" priority="6" operator="greaterThan">
      <formula>0</formula>
    </cfRule>
  </conditionalFormatting>
  <conditionalFormatting sqref="F29:K29">
    <cfRule type="cellIs" dxfId="8" priority="20" operator="greaterThan">
      <formula>0</formula>
    </cfRule>
  </conditionalFormatting>
  <conditionalFormatting sqref="F31:K31 F33:K33">
    <cfRule type="cellIs" dxfId="7" priority="22" operator="greaterThan">
      <formula>0</formula>
    </cfRule>
  </conditionalFormatting>
  <conditionalFormatting sqref="F35:K35">
    <cfRule type="cellIs" dxfId="6" priority="18" operator="greaterThan">
      <formula>0</formula>
    </cfRule>
  </conditionalFormatting>
  <conditionalFormatting sqref="F37:K37">
    <cfRule type="cellIs" dxfId="5" priority="12" operator="greaterThan">
      <formula>0</formula>
    </cfRule>
  </conditionalFormatting>
  <printOptions horizontalCentered="1" verticalCentered="1"/>
  <pageMargins left="0.51181102362204722" right="0.51181102362204722" top="1.3779527559055118" bottom="0.78740157480314965" header="0.31496062992125984" footer="0.31496062992125984"/>
  <pageSetup paperSize="9" scale="65" orientation="landscape" r:id="rId1"/>
  <headerFooter>
    <oddHeader>&amp;L&amp;G</oddHeader>
    <oddFooter xml:space="preserve">&amp;CRJ Morais Engenharia e Arquitetura Ltda
www.rjmorais.com.br / rjmorais@rjmorais.com.br / Fone: (37) 99954-4316
CNPJ: 42.441.571/0001-01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C44D1-2C83-45DF-9811-0F625D6D4A2D}">
  <sheetPr>
    <pageSetUpPr fitToPage="1"/>
  </sheetPr>
  <dimension ref="A1:K27"/>
  <sheetViews>
    <sheetView view="pageBreakPreview" zoomScale="85" zoomScaleNormal="100" zoomScaleSheetLayoutView="85" workbookViewId="0">
      <selection activeCell="C18" sqref="C18"/>
    </sheetView>
  </sheetViews>
  <sheetFormatPr defaultRowHeight="15" x14ac:dyDescent="0.25"/>
  <cols>
    <col min="1" max="1" width="6.28515625" customWidth="1"/>
    <col min="2" max="2" width="13.28515625" customWidth="1"/>
    <col min="3" max="3" width="33.85546875" customWidth="1"/>
    <col min="4" max="4" width="11.140625" customWidth="1"/>
    <col min="5" max="5" width="7.140625" customWidth="1"/>
    <col min="6" max="6" width="17.140625" customWidth="1"/>
    <col min="7" max="7" width="14.28515625" bestFit="1" customWidth="1"/>
    <col min="8" max="8" width="15.85546875" bestFit="1" customWidth="1"/>
    <col min="9" max="9" width="15.28515625" customWidth="1"/>
  </cols>
  <sheetData>
    <row r="1" spans="1:11" s="79" customFormat="1" ht="15" customHeight="1" x14ac:dyDescent="0.25">
      <c r="A1" s="484" t="s">
        <v>107</v>
      </c>
      <c r="B1" s="485"/>
      <c r="C1" s="485"/>
      <c r="D1" s="485"/>
      <c r="E1" s="485"/>
      <c r="F1" s="485"/>
      <c r="G1" s="485"/>
      <c r="H1" s="485"/>
      <c r="I1" s="486"/>
      <c r="J1" s="78"/>
      <c r="K1" s="78"/>
    </row>
    <row r="2" spans="1:11" s="79" customFormat="1" ht="21.6" hidden="1" customHeight="1" x14ac:dyDescent="0.25">
      <c r="A2" s="487" t="s">
        <v>108</v>
      </c>
      <c r="B2" s="488"/>
      <c r="C2" s="488"/>
      <c r="D2" s="489" t="s">
        <v>109</v>
      </c>
      <c r="E2" s="490"/>
      <c r="F2" s="469" t="s">
        <v>110</v>
      </c>
      <c r="G2" s="470"/>
      <c r="H2" s="470"/>
      <c r="I2" s="471"/>
      <c r="J2" s="80"/>
      <c r="K2" s="80"/>
    </row>
    <row r="3" spans="1:11" s="79" customFormat="1" ht="35.450000000000003" hidden="1" customHeight="1" x14ac:dyDescent="0.25">
      <c r="A3" s="491" t="str">
        <f>'[1]PLANILHA GERAL'!A3:D3</f>
        <v xml:space="preserve">OBJETO: Contratação eventual e futura de empresa especializada para prestação de serviços de elaboração de Projetos Complementares, Planilhas Orçamentárias e Memoriais Descritivos, atendendo às necessidades da Secretaria de Obras deste Município. </v>
      </c>
      <c r="B3" s="492"/>
      <c r="C3" s="492"/>
      <c r="D3" s="492"/>
      <c r="E3" s="492"/>
      <c r="F3" s="492"/>
      <c r="G3" s="492"/>
      <c r="H3" s="492"/>
      <c r="I3" s="493"/>
      <c r="J3" s="81"/>
      <c r="K3" s="81"/>
    </row>
    <row r="4" spans="1:11" s="79" customFormat="1" ht="18" customHeight="1" x14ac:dyDescent="0.25">
      <c r="A4" s="479" t="s">
        <v>134</v>
      </c>
      <c r="B4" s="480"/>
      <c r="C4" s="481"/>
      <c r="D4" s="469" t="s">
        <v>150</v>
      </c>
      <c r="E4" s="470"/>
      <c r="F4" s="470"/>
      <c r="G4" s="470"/>
      <c r="H4" s="470"/>
      <c r="I4" s="471"/>
      <c r="J4" s="81"/>
      <c r="K4" s="81"/>
    </row>
    <row r="5" spans="1:11" s="79" customFormat="1" ht="18" x14ac:dyDescent="0.25">
      <c r="A5" s="472" t="s">
        <v>133</v>
      </c>
      <c r="B5" s="473"/>
      <c r="C5" s="474"/>
      <c r="D5" s="457">
        <f>Planilha!J254/9</f>
        <v>0</v>
      </c>
      <c r="E5" s="458"/>
      <c r="F5" s="82"/>
      <c r="G5" s="83" t="s">
        <v>26</v>
      </c>
      <c r="H5" s="84">
        <f>I7</f>
        <v>0.18959999999999999</v>
      </c>
      <c r="I5" s="85"/>
      <c r="J5" s="86"/>
      <c r="K5" s="87"/>
    </row>
    <row r="6" spans="1:11" ht="20.25" x14ac:dyDescent="0.25">
      <c r="A6" s="475"/>
      <c r="B6" s="476"/>
      <c r="C6" s="476"/>
      <c r="D6" s="476"/>
      <c r="E6" s="476"/>
      <c r="F6" s="476"/>
      <c r="G6" s="476"/>
      <c r="H6" s="476"/>
      <c r="I6" s="477"/>
    </row>
    <row r="7" spans="1:11" ht="15" customHeight="1" x14ac:dyDescent="0.25">
      <c r="A7" s="475" t="s">
        <v>106</v>
      </c>
      <c r="B7" s="476"/>
      <c r="C7" s="476"/>
      <c r="D7" s="478" t="s">
        <v>112</v>
      </c>
      <c r="E7" s="478"/>
      <c r="F7" s="478"/>
      <c r="G7" s="478"/>
      <c r="H7" s="168" t="s">
        <v>115</v>
      </c>
      <c r="I7" s="89">
        <f>SUM(D9:E15)</f>
        <v>0.18959999999999999</v>
      </c>
    </row>
    <row r="8" spans="1:11" ht="15" customHeight="1" x14ac:dyDescent="0.25">
      <c r="A8" s="475"/>
      <c r="B8" s="476"/>
      <c r="C8" s="476"/>
      <c r="D8" s="478" t="s">
        <v>114</v>
      </c>
      <c r="E8" s="478"/>
      <c r="F8" s="478"/>
      <c r="G8" s="478"/>
      <c r="H8" s="88" t="s">
        <v>113</v>
      </c>
      <c r="I8" s="89"/>
      <c r="K8" t="s">
        <v>111</v>
      </c>
    </row>
    <row r="9" spans="1:11" ht="15" customHeight="1" x14ac:dyDescent="0.25">
      <c r="A9" s="463" t="s">
        <v>116</v>
      </c>
      <c r="B9" s="464"/>
      <c r="C9" s="90" t="s">
        <v>117</v>
      </c>
      <c r="D9" s="462">
        <v>8.0000000000000002E-3</v>
      </c>
      <c r="E9" s="462"/>
      <c r="F9" s="467" t="s">
        <v>118</v>
      </c>
      <c r="G9" s="467"/>
      <c r="H9" s="467"/>
      <c r="I9" s="468"/>
    </row>
    <row r="10" spans="1:11" x14ac:dyDescent="0.25">
      <c r="A10" s="463" t="s">
        <v>119</v>
      </c>
      <c r="B10" s="464"/>
      <c r="C10" s="90" t="s">
        <v>120</v>
      </c>
      <c r="D10" s="462">
        <v>9.7000000000000003E-3</v>
      </c>
      <c r="E10" s="462"/>
      <c r="F10" s="467"/>
      <c r="G10" s="467"/>
      <c r="H10" s="467"/>
      <c r="I10" s="468"/>
    </row>
    <row r="11" spans="1:11" x14ac:dyDescent="0.25">
      <c r="A11" s="482" t="s">
        <v>121</v>
      </c>
      <c r="B11" s="483"/>
      <c r="C11" s="90" t="s">
        <v>122</v>
      </c>
      <c r="D11" s="462">
        <v>5.8999999999999999E-3</v>
      </c>
      <c r="E11" s="462"/>
      <c r="F11" s="467"/>
      <c r="G11" s="467"/>
      <c r="H11" s="467"/>
      <c r="I11" s="468"/>
    </row>
    <row r="12" spans="1:11" x14ac:dyDescent="0.25">
      <c r="A12" s="463" t="s">
        <v>123</v>
      </c>
      <c r="B12" s="464"/>
      <c r="C12" s="90" t="s">
        <v>124</v>
      </c>
      <c r="D12" s="462">
        <v>0.03</v>
      </c>
      <c r="E12" s="462"/>
      <c r="F12" s="467"/>
      <c r="G12" s="467"/>
      <c r="H12" s="467"/>
      <c r="I12" s="468"/>
    </row>
    <row r="13" spans="1:11" x14ac:dyDescent="0.25">
      <c r="A13" s="463" t="s">
        <v>125</v>
      </c>
      <c r="B13" s="464"/>
      <c r="C13" s="90" t="s">
        <v>126</v>
      </c>
      <c r="D13" s="462">
        <v>6.6000000000000003E-2</v>
      </c>
      <c r="E13" s="462"/>
      <c r="F13" s="467"/>
      <c r="G13" s="467"/>
      <c r="H13" s="467"/>
      <c r="I13" s="468"/>
    </row>
    <row r="14" spans="1:11" x14ac:dyDescent="0.25">
      <c r="A14" s="463" t="s">
        <v>127</v>
      </c>
      <c r="B14" s="464"/>
      <c r="C14" s="90">
        <v>4.4999999999999998E-2</v>
      </c>
      <c r="D14" s="462">
        <v>4.4999999999999998E-2</v>
      </c>
      <c r="E14" s="462"/>
      <c r="F14" s="467"/>
      <c r="G14" s="467"/>
      <c r="H14" s="467"/>
      <c r="I14" s="468"/>
    </row>
    <row r="15" spans="1:11" x14ac:dyDescent="0.25">
      <c r="A15" s="463" t="s">
        <v>128</v>
      </c>
      <c r="B15" s="464"/>
      <c r="C15" s="90">
        <v>2.5000000000000001E-2</v>
      </c>
      <c r="D15" s="462">
        <v>2.5000000000000001E-2</v>
      </c>
      <c r="E15" s="462"/>
      <c r="F15" s="467"/>
      <c r="G15" s="467"/>
      <c r="H15" s="467"/>
      <c r="I15" s="468"/>
    </row>
    <row r="16" spans="1:11" x14ac:dyDescent="0.25">
      <c r="A16" s="92"/>
      <c r="B16" s="93"/>
      <c r="C16" s="94"/>
      <c r="D16" s="95"/>
      <c r="E16" s="95"/>
      <c r="F16" s="465" t="s">
        <v>129</v>
      </c>
      <c r="G16" s="465"/>
      <c r="H16" s="465"/>
      <c r="I16" s="466"/>
    </row>
    <row r="17" spans="1:11" x14ac:dyDescent="0.25">
      <c r="A17" s="97" t="s">
        <v>2</v>
      </c>
      <c r="B17" s="98" t="s">
        <v>1</v>
      </c>
      <c r="C17" s="96" t="s">
        <v>130</v>
      </c>
      <c r="D17" s="96" t="s">
        <v>131</v>
      </c>
      <c r="E17" s="96" t="s">
        <v>4</v>
      </c>
      <c r="F17" s="96" t="s">
        <v>135</v>
      </c>
      <c r="G17" s="96" t="s">
        <v>132</v>
      </c>
      <c r="H17" s="96" t="s">
        <v>136</v>
      </c>
      <c r="I17" s="96" t="s">
        <v>132</v>
      </c>
    </row>
    <row r="18" spans="1:11" ht="33.75" customHeight="1" x14ac:dyDescent="0.25">
      <c r="A18" s="99">
        <v>1</v>
      </c>
      <c r="B18" s="100" t="s">
        <v>87</v>
      </c>
      <c r="C18" s="169" t="s">
        <v>150</v>
      </c>
      <c r="D18" s="91" t="s">
        <v>131</v>
      </c>
      <c r="E18" s="101">
        <v>9</v>
      </c>
      <c r="F18" s="111">
        <f>Planilha!H254/9</f>
        <v>0</v>
      </c>
      <c r="G18" s="112">
        <f>E18*F18</f>
        <v>0</v>
      </c>
      <c r="H18" s="112">
        <f>D5</f>
        <v>0</v>
      </c>
      <c r="I18" s="113">
        <f>E18*H18</f>
        <v>0</v>
      </c>
    </row>
    <row r="19" spans="1:11" x14ac:dyDescent="0.25">
      <c r="A19" s="459" t="s">
        <v>19</v>
      </c>
      <c r="B19" s="460"/>
      <c r="C19" s="461"/>
      <c r="D19" s="460"/>
      <c r="E19" s="460"/>
      <c r="F19" s="460"/>
      <c r="G19" s="109">
        <f>G18</f>
        <v>0</v>
      </c>
      <c r="H19" s="102"/>
      <c r="I19" s="110">
        <f>I18</f>
        <v>0</v>
      </c>
    </row>
    <row r="20" spans="1:11" x14ac:dyDescent="0.25">
      <c r="A20" s="103"/>
      <c r="I20" s="75"/>
    </row>
    <row r="21" spans="1:11" x14ac:dyDescent="0.25">
      <c r="A21" s="103"/>
      <c r="I21" s="75"/>
    </row>
    <row r="22" spans="1:11" x14ac:dyDescent="0.25">
      <c r="A22" s="103"/>
      <c r="I22" s="75"/>
    </row>
    <row r="23" spans="1:11" ht="33.75" customHeight="1" x14ac:dyDescent="0.25">
      <c r="A23" s="103"/>
      <c r="B23" s="449"/>
      <c r="C23" s="449"/>
      <c r="D23" s="449"/>
      <c r="E23" s="449"/>
      <c r="F23" s="449"/>
      <c r="G23" s="449"/>
      <c r="H23" s="449"/>
      <c r="I23" s="450"/>
      <c r="J23" s="104"/>
      <c r="K23" s="104"/>
    </row>
    <row r="24" spans="1:11" x14ac:dyDescent="0.25">
      <c r="A24" s="103"/>
      <c r="B24" s="451"/>
      <c r="C24" s="451"/>
      <c r="D24" s="451"/>
      <c r="E24" s="451"/>
      <c r="F24" s="451"/>
      <c r="G24" s="451"/>
      <c r="H24" s="451"/>
      <c r="I24" s="452"/>
      <c r="J24" s="105"/>
      <c r="K24" s="105"/>
    </row>
    <row r="25" spans="1:11" x14ac:dyDescent="0.25">
      <c r="A25" s="103"/>
      <c r="B25" s="453"/>
      <c r="C25" s="453"/>
      <c r="D25" s="453"/>
      <c r="E25" s="453"/>
      <c r="F25" s="453"/>
      <c r="G25" s="453"/>
      <c r="H25" s="453"/>
      <c r="I25" s="454"/>
      <c r="J25" s="106"/>
      <c r="K25" s="106"/>
    </row>
    <row r="26" spans="1:11" x14ac:dyDescent="0.25">
      <c r="A26" s="103"/>
      <c r="B26" s="455"/>
      <c r="C26" s="455"/>
      <c r="D26" s="455"/>
      <c r="E26" s="455"/>
      <c r="F26" s="455"/>
      <c r="G26" s="455"/>
      <c r="H26" s="455"/>
      <c r="I26" s="456"/>
      <c r="J26" s="107"/>
      <c r="K26" s="107"/>
    </row>
    <row r="27" spans="1:11" ht="15.75" thickBot="1" x14ac:dyDescent="0.3">
      <c r="A27" s="76"/>
      <c r="B27" s="108"/>
      <c r="C27" s="108"/>
      <c r="D27" s="108"/>
      <c r="E27" s="108"/>
      <c r="F27" s="108"/>
      <c r="G27" s="108"/>
      <c r="H27" s="108"/>
      <c r="I27" s="77"/>
    </row>
  </sheetData>
  <mergeCells count="34">
    <mergeCell ref="A1:I1"/>
    <mergeCell ref="A2:C2"/>
    <mergeCell ref="D2:E2"/>
    <mergeCell ref="F2:I2"/>
    <mergeCell ref="A3:I3"/>
    <mergeCell ref="A13:B13"/>
    <mergeCell ref="D4:I4"/>
    <mergeCell ref="A5:C5"/>
    <mergeCell ref="A6:I6"/>
    <mergeCell ref="A7:C8"/>
    <mergeCell ref="D7:G7"/>
    <mergeCell ref="D8:G8"/>
    <mergeCell ref="A4:C4"/>
    <mergeCell ref="D10:E10"/>
    <mergeCell ref="A11:B11"/>
    <mergeCell ref="D11:E11"/>
    <mergeCell ref="A12:B12"/>
    <mergeCell ref="D12:E12"/>
    <mergeCell ref="B23:I23"/>
    <mergeCell ref="B24:I24"/>
    <mergeCell ref="B25:I25"/>
    <mergeCell ref="B26:I26"/>
    <mergeCell ref="D5:E5"/>
    <mergeCell ref="A19:F19"/>
    <mergeCell ref="D13:E13"/>
    <mergeCell ref="A14:B14"/>
    <mergeCell ref="D14:E14"/>
    <mergeCell ref="A15:B15"/>
    <mergeCell ref="D15:E15"/>
    <mergeCell ref="F16:I16"/>
    <mergeCell ref="A9:B9"/>
    <mergeCell ref="D9:E9"/>
    <mergeCell ref="F9:I15"/>
    <mergeCell ref="A10:B10"/>
  </mergeCells>
  <conditionalFormatting sqref="A19 G19:I19">
    <cfRule type="cellIs" dxfId="4" priority="2" stopIfTrue="1" operator="equal">
      <formula>0</formula>
    </cfRule>
    <cfRule type="expression" dxfId="3" priority="3" stopIfTrue="1">
      <formula>SOMA</formula>
    </cfRule>
  </conditionalFormatting>
  <conditionalFormatting sqref="H7">
    <cfRule type="colorScale" priority="1">
      <colorScale>
        <cfvo type="min"/>
        <cfvo type="percentile" val="50"/>
        <cfvo type="max"/>
        <color rgb="FFF8696B"/>
        <color rgb="FFFFEB84"/>
        <color rgb="FF63BE7B"/>
      </colorScale>
    </cfRule>
  </conditionalFormatting>
  <conditionalFormatting sqref="H7:H8">
    <cfRule type="cellIs" dxfId="2" priority="6" stopIfTrue="1" operator="notEqual">
      <formula>IF(H8="x",0)</formula>
    </cfRule>
  </conditionalFormatting>
  <conditionalFormatting sqref="I18">
    <cfRule type="cellIs" dxfId="1" priority="4" stopIfTrue="1" operator="equal">
      <formula>0</formula>
    </cfRule>
    <cfRule type="expression" dxfId="0" priority="5" stopIfTrue="1">
      <formula>SOMA</formula>
    </cfRule>
  </conditionalFormatting>
  <printOptions horizontalCentered="1"/>
  <pageMargins left="0.51181102362204722" right="0.51181102362204722" top="1.7716535433070868" bottom="0.78740157480314965" header="0.31496062992125984" footer="0.31496062992125984"/>
  <pageSetup paperSize="9" scale="68" orientation="portrait" horizontalDpi="300" verticalDpi="300" r:id="rId1"/>
  <headerFooter>
    <oddHeader>&amp;L&amp;G</oddHeader>
    <oddFooter xml:space="preserve">&amp;CRJ Morais Engenharia e Arquitetura Ltda
www.rjmorais.com.br / rjmorais@rjmorais.com.br / Fone: (37) 99954-4316
CNPJ: 42.441.571/0001-01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4B89-3451-4D19-823F-F480A605391E}">
  <dimension ref="A1:L314"/>
  <sheetViews>
    <sheetView workbookViewId="0">
      <selection activeCell="L306" sqref="L306"/>
    </sheetView>
  </sheetViews>
  <sheetFormatPr defaultRowHeight="15" x14ac:dyDescent="0.25"/>
  <cols>
    <col min="2" max="2" width="46" customWidth="1"/>
    <col min="3" max="3" width="10.42578125" bestFit="1" customWidth="1"/>
    <col min="6" max="6" width="11.7109375" customWidth="1"/>
    <col min="10" max="10" width="13.140625" customWidth="1"/>
    <col min="11" max="11" width="12.5703125" customWidth="1"/>
    <col min="12" max="12" width="14" customWidth="1"/>
  </cols>
  <sheetData>
    <row r="1" spans="1:12" x14ac:dyDescent="0.25">
      <c r="A1" s="201" t="s">
        <v>737</v>
      </c>
      <c r="B1" s="202"/>
      <c r="C1" s="568"/>
      <c r="D1" s="568"/>
      <c r="E1" s="568"/>
      <c r="F1" s="568"/>
      <c r="G1" s="568"/>
      <c r="H1" s="568"/>
      <c r="I1" s="568"/>
      <c r="J1" s="568"/>
      <c r="K1" s="568"/>
      <c r="L1" s="569"/>
    </row>
    <row r="2" spans="1:12" x14ac:dyDescent="0.25">
      <c r="A2" s="203"/>
      <c r="B2" s="204"/>
      <c r="C2" s="570" t="s">
        <v>134</v>
      </c>
      <c r="D2" s="570"/>
      <c r="E2" s="570"/>
      <c r="F2" s="570"/>
      <c r="G2" s="570"/>
      <c r="H2" s="570"/>
      <c r="I2" s="570"/>
      <c r="J2" s="570"/>
      <c r="K2" s="570"/>
      <c r="L2" s="205"/>
    </row>
    <row r="3" spans="1:12" x14ac:dyDescent="0.25">
      <c r="A3" s="203"/>
      <c r="B3" s="204"/>
      <c r="C3" s="571" t="s">
        <v>738</v>
      </c>
      <c r="D3" s="571"/>
      <c r="E3" s="571"/>
      <c r="F3" s="571"/>
      <c r="G3" s="571"/>
      <c r="H3" s="571"/>
      <c r="I3" s="571"/>
      <c r="J3" s="571"/>
      <c r="K3" s="571"/>
      <c r="L3" s="206"/>
    </row>
    <row r="4" spans="1:12" x14ac:dyDescent="0.25">
      <c r="A4" s="203"/>
      <c r="B4" s="204"/>
      <c r="C4" s="571" t="s">
        <v>739</v>
      </c>
      <c r="D4" s="571"/>
      <c r="E4" s="571"/>
      <c r="F4" s="571"/>
      <c r="G4" s="571"/>
      <c r="H4" s="571"/>
      <c r="I4" s="571"/>
      <c r="J4" s="571"/>
      <c r="K4" s="571"/>
      <c r="L4" s="206"/>
    </row>
    <row r="5" spans="1:12" ht="15.75" thickBot="1" x14ac:dyDescent="0.3">
      <c r="A5" s="572"/>
      <c r="B5" s="573"/>
      <c r="C5" s="573"/>
      <c r="D5" s="573"/>
      <c r="E5" s="573"/>
      <c r="F5" s="573"/>
      <c r="G5" s="573"/>
      <c r="H5" s="573"/>
      <c r="I5" s="573"/>
      <c r="J5" s="573"/>
      <c r="K5" s="573"/>
      <c r="L5" s="574"/>
    </row>
    <row r="6" spans="1:12" ht="15.75" thickBot="1" x14ac:dyDescent="0.3">
      <c r="A6" s="575" t="s">
        <v>740</v>
      </c>
      <c r="B6" s="576"/>
      <c r="C6" s="576"/>
      <c r="D6" s="576"/>
      <c r="E6" s="576"/>
      <c r="F6" s="576"/>
      <c r="G6" s="576"/>
      <c r="H6" s="576"/>
      <c r="I6" s="576"/>
      <c r="J6" s="576"/>
      <c r="K6" s="576"/>
      <c r="L6" s="577"/>
    </row>
    <row r="7" spans="1:12" x14ac:dyDescent="0.25">
      <c r="A7" s="565" t="s">
        <v>777</v>
      </c>
      <c r="B7" s="566"/>
      <c r="C7" s="566"/>
      <c r="D7" s="566"/>
      <c r="E7" s="566"/>
      <c r="F7" s="566"/>
      <c r="G7" s="567"/>
      <c r="H7" s="207" t="s">
        <v>741</v>
      </c>
      <c r="I7" s="208"/>
      <c r="J7" s="209"/>
      <c r="K7" s="210"/>
      <c r="L7" s="211"/>
    </row>
    <row r="8" spans="1:12" x14ac:dyDescent="0.25">
      <c r="A8" s="546" t="s">
        <v>742</v>
      </c>
      <c r="B8" s="547"/>
      <c r="C8" s="547"/>
      <c r="D8" s="547"/>
      <c r="E8" s="547"/>
      <c r="F8" s="547"/>
      <c r="G8" s="548"/>
      <c r="H8" s="549" t="s">
        <v>743</v>
      </c>
      <c r="I8" s="550"/>
      <c r="J8" s="550"/>
      <c r="K8" s="550"/>
      <c r="L8" s="551"/>
    </row>
    <row r="9" spans="1:12" x14ac:dyDescent="0.25">
      <c r="A9" s="546" t="s">
        <v>744</v>
      </c>
      <c r="B9" s="547"/>
      <c r="C9" s="547"/>
      <c r="D9" s="547"/>
      <c r="E9" s="547"/>
      <c r="F9" s="547"/>
      <c r="G9" s="548"/>
      <c r="H9" s="549" t="s">
        <v>745</v>
      </c>
      <c r="I9" s="550"/>
      <c r="J9" s="550"/>
      <c r="K9" s="550"/>
      <c r="L9" s="551"/>
    </row>
    <row r="10" spans="1:12" x14ac:dyDescent="0.25">
      <c r="A10" s="546" t="s">
        <v>746</v>
      </c>
      <c r="B10" s="547"/>
      <c r="C10" s="547" t="s">
        <v>747</v>
      </c>
      <c r="D10" s="550"/>
      <c r="E10" s="550"/>
      <c r="F10" s="550"/>
      <c r="G10" s="551"/>
      <c r="H10" s="549" t="s">
        <v>748</v>
      </c>
      <c r="I10" s="550"/>
      <c r="J10" s="550"/>
      <c r="K10" s="550"/>
      <c r="L10" s="551"/>
    </row>
    <row r="11" spans="1:12" x14ac:dyDescent="0.25">
      <c r="A11" s="546" t="s">
        <v>749</v>
      </c>
      <c r="B11" s="547"/>
      <c r="C11" s="547"/>
      <c r="D11" s="547"/>
      <c r="E11" s="547"/>
      <c r="F11" s="547"/>
      <c r="G11" s="548"/>
      <c r="H11" s="549" t="s">
        <v>750</v>
      </c>
      <c r="I11" s="550"/>
      <c r="J11" s="550"/>
      <c r="K11" s="550"/>
      <c r="L11" s="551"/>
    </row>
    <row r="12" spans="1:12" ht="15.75" thickBot="1" x14ac:dyDescent="0.3">
      <c r="A12" s="552"/>
      <c r="B12" s="553"/>
      <c r="C12" s="553"/>
      <c r="D12" s="553"/>
      <c r="E12" s="553"/>
      <c r="F12" s="553"/>
      <c r="G12" s="554"/>
      <c r="H12" s="173"/>
      <c r="I12" s="174"/>
      <c r="J12" s="174"/>
      <c r="K12" s="174"/>
      <c r="L12" s="175"/>
    </row>
    <row r="13" spans="1:12" ht="15.75" thickBot="1" x14ac:dyDescent="0.3">
      <c r="A13" s="555"/>
      <c r="B13" s="556"/>
      <c r="C13" s="556"/>
      <c r="D13" s="556"/>
      <c r="E13" s="556"/>
      <c r="F13" s="556"/>
      <c r="G13" s="556"/>
      <c r="H13" s="556"/>
      <c r="I13" s="556"/>
      <c r="J13" s="556"/>
      <c r="K13" s="556"/>
      <c r="L13" s="557"/>
    </row>
    <row r="14" spans="1:12" x14ac:dyDescent="0.25">
      <c r="A14" s="558" t="s">
        <v>751</v>
      </c>
      <c r="B14" s="560" t="s">
        <v>752</v>
      </c>
      <c r="C14" s="562" t="s">
        <v>753</v>
      </c>
      <c r="D14" s="563"/>
      <c r="E14" s="563"/>
      <c r="F14" s="564"/>
      <c r="G14" s="562" t="s">
        <v>31</v>
      </c>
      <c r="H14" s="563"/>
      <c r="I14" s="564"/>
      <c r="J14" s="562" t="s">
        <v>754</v>
      </c>
      <c r="K14" s="563"/>
      <c r="L14" s="564"/>
    </row>
    <row r="15" spans="1:12" ht="33.75" customHeight="1" thickBot="1" x14ac:dyDescent="0.3">
      <c r="A15" s="559"/>
      <c r="B15" s="561"/>
      <c r="C15" s="176" t="s">
        <v>755</v>
      </c>
      <c r="D15" s="177" t="s">
        <v>756</v>
      </c>
      <c r="E15" s="177" t="s">
        <v>757</v>
      </c>
      <c r="F15" s="178" t="s">
        <v>758</v>
      </c>
      <c r="G15" s="176" t="s">
        <v>759</v>
      </c>
      <c r="H15" s="177" t="s">
        <v>760</v>
      </c>
      <c r="I15" s="179" t="s">
        <v>761</v>
      </c>
      <c r="J15" s="176" t="s">
        <v>759</v>
      </c>
      <c r="K15" s="177" t="s">
        <v>762</v>
      </c>
      <c r="L15" s="178" t="s">
        <v>763</v>
      </c>
    </row>
    <row r="16" spans="1:12" ht="15.75" thickBot="1" x14ac:dyDescent="0.3">
      <c r="A16" s="212">
        <v>1</v>
      </c>
      <c r="B16" s="213" t="str">
        <f>Planilha!B8</f>
        <v xml:space="preserve">SERVIÇOS PRELIMINARES EM COMUM </v>
      </c>
      <c r="C16" s="543" t="s">
        <v>87</v>
      </c>
      <c r="D16" s="544"/>
      <c r="E16" s="545"/>
      <c r="F16" s="214">
        <f>SUM(F17:F20)</f>
        <v>0</v>
      </c>
      <c r="G16" s="506" t="s">
        <v>87</v>
      </c>
      <c r="H16" s="507"/>
      <c r="I16" s="508"/>
      <c r="J16" s="215">
        <f>SUM(J17:J20)</f>
        <v>0</v>
      </c>
      <c r="K16" s="215">
        <f>SUM(K17:K20)</f>
        <v>0</v>
      </c>
      <c r="L16" s="215">
        <f>SUM(L17:L20)</f>
        <v>0</v>
      </c>
    </row>
    <row r="17" spans="1:12" ht="123.75" x14ac:dyDescent="0.25">
      <c r="A17" s="180" t="s">
        <v>22</v>
      </c>
      <c r="B17" s="200" t="str">
        <f>Planilha!D9</f>
        <v>FORNECIMENTO E COLOCAÇÃO DE PLACA DE OBRA EM CHAPA GALVANIZADA #26, ESP. 0,45 MM, PLOTADA COM ADESIVO VINÍLICO, AFIXADA COM REBITES 4,8X40 MM, EM ESTRUTURA METÁLICA DE METALON 20X20 MM, ESP. 1,25 MM, INCLUSIVE SUPORTE EM EUCALIPTO AUTOCLAVADO PINTADO COM TINTA PVA FORNECIMENTO E COLOCAÇÃO DE PLACA DE OBRA EM CHAPA GALVANIZADA #26, ESP. 0,45 MM, PLOTADA COM ADESIVO VINÍLICO, AFIXADA COM REBITES 4,8X40 MM, EM ESTRUTURA METÁLICA DE METALON 20X20 MM, ESP. 1,25 MM, INCLUSIVE SUPORTE EM EUCALIPTO AUTOCLAVADO PINTADO COM TINTA PVA DUAS (2) DEMÃOS</v>
      </c>
      <c r="C17" s="216" t="str">
        <f>Planilha!E9</f>
        <v>m²</v>
      </c>
      <c r="D17" s="181">
        <f>Planilha!F9</f>
        <v>4.5</v>
      </c>
      <c r="E17" s="182">
        <f>Planilha!I9</f>
        <v>0</v>
      </c>
      <c r="F17" s="183">
        <f>D17*E17</f>
        <v>0</v>
      </c>
      <c r="G17" s="184">
        <f>Planilha!F9</f>
        <v>4.5</v>
      </c>
      <c r="H17" s="185"/>
      <c r="I17" s="217">
        <f>H17</f>
        <v>0</v>
      </c>
      <c r="J17" s="218">
        <f>G17*E17</f>
        <v>0</v>
      </c>
      <c r="K17" s="219">
        <f>H17*E17</f>
        <v>0</v>
      </c>
      <c r="L17" s="220">
        <f>I17*E17</f>
        <v>0</v>
      </c>
    </row>
    <row r="18" spans="1:12" ht="22.5" x14ac:dyDescent="0.25">
      <c r="A18" s="199" t="s">
        <v>52</v>
      </c>
      <c r="B18" s="200" t="str">
        <f>Planilha!D10</f>
        <v>ANOTAÇÃO DE RESPONSABILIDADE TÉCNICA DE EXECUÇÃO / EMISSÃO DE CAT</v>
      </c>
      <c r="C18" s="216" t="str">
        <f>Planilha!E10</f>
        <v>vb</v>
      </c>
      <c r="D18" s="181">
        <f>Planilha!F10</f>
        <v>1</v>
      </c>
      <c r="E18" s="182">
        <f>Planilha!I10</f>
        <v>0</v>
      </c>
      <c r="F18" s="183">
        <f t="shared" ref="F18:F20" si="0">D18*E18</f>
        <v>0</v>
      </c>
      <c r="G18" s="184">
        <f>Planilha!F10</f>
        <v>1</v>
      </c>
      <c r="H18" s="185"/>
      <c r="I18" s="217">
        <f t="shared" ref="I18:I20" si="1">H18</f>
        <v>0</v>
      </c>
      <c r="J18" s="218">
        <f t="shared" ref="J18:J20" si="2">G18*E18</f>
        <v>0</v>
      </c>
      <c r="K18" s="219">
        <f t="shared" ref="K18:K20" si="3">H18*E18</f>
        <v>0</v>
      </c>
      <c r="L18" s="220">
        <f t="shared" ref="L18:L20" si="4">I18*E18</f>
        <v>0</v>
      </c>
    </row>
    <row r="19" spans="1:12" x14ac:dyDescent="0.25">
      <c r="A19" s="180" t="s">
        <v>55</v>
      </c>
      <c r="B19" s="200" t="str">
        <f>Planilha!D11</f>
        <v>CONTAINER 6,0X2,30X2,82M COM ISOLAMENTO TERMICO</v>
      </c>
      <c r="C19" s="216" t="str">
        <f>Planilha!E11</f>
        <v>mês</v>
      </c>
      <c r="D19" s="181">
        <f>Planilha!F11</f>
        <v>6</v>
      </c>
      <c r="E19" s="182">
        <f>Planilha!I11</f>
        <v>0</v>
      </c>
      <c r="F19" s="183">
        <f t="shared" si="0"/>
        <v>0</v>
      </c>
      <c r="G19" s="184">
        <f>Planilha!F11</f>
        <v>6</v>
      </c>
      <c r="H19" s="185"/>
      <c r="I19" s="217">
        <f t="shared" si="1"/>
        <v>0</v>
      </c>
      <c r="J19" s="218">
        <f t="shared" si="2"/>
        <v>0</v>
      </c>
      <c r="K19" s="219">
        <f t="shared" si="3"/>
        <v>0</v>
      </c>
      <c r="L19" s="220">
        <f t="shared" si="4"/>
        <v>0</v>
      </c>
    </row>
    <row r="20" spans="1:12" ht="45" x14ac:dyDescent="0.25">
      <c r="A20" s="199" t="s">
        <v>76</v>
      </c>
      <c r="B20" s="200" t="str">
        <f>Planilha!D12</f>
        <v>MOBILIZAÇÃO E DESMOBILIZAÇÃO DE CONTAINER, INCLUSIVE CARGA, DESCARGA E TRANSPORTE EM CAMINHÃO CARROCERIA COM GUINDAUTO (MUNCK), EXCLUSIVE LOCAÇÃO DO CONTAINER</v>
      </c>
      <c r="C20" s="216" t="str">
        <f>Planilha!E12</f>
        <v>un</v>
      </c>
      <c r="D20" s="181">
        <f>Planilha!F12</f>
        <v>2</v>
      </c>
      <c r="E20" s="182">
        <f>Planilha!I12</f>
        <v>0</v>
      </c>
      <c r="F20" s="183">
        <f t="shared" si="0"/>
        <v>0</v>
      </c>
      <c r="G20" s="184">
        <f>Planilha!F12</f>
        <v>2</v>
      </c>
      <c r="H20" s="185"/>
      <c r="I20" s="217">
        <f t="shared" si="1"/>
        <v>0</v>
      </c>
      <c r="J20" s="218">
        <f t="shared" si="2"/>
        <v>0</v>
      </c>
      <c r="K20" s="219">
        <f t="shared" si="3"/>
        <v>0</v>
      </c>
      <c r="L20" s="220">
        <f t="shared" si="4"/>
        <v>0</v>
      </c>
    </row>
    <row r="21" spans="1:12" ht="15.75" thickBot="1" x14ac:dyDescent="0.3">
      <c r="A21" s="511"/>
      <c r="B21" s="512"/>
      <c r="C21" s="512"/>
      <c r="D21" s="512"/>
      <c r="E21" s="512"/>
      <c r="F21" s="512"/>
      <c r="G21" s="512"/>
      <c r="H21" s="512"/>
      <c r="I21" s="512"/>
      <c r="J21" s="512"/>
      <c r="K21" s="512"/>
      <c r="L21" s="514"/>
    </row>
    <row r="22" spans="1:12" ht="15.75" thickBot="1" x14ac:dyDescent="0.3">
      <c r="A22" s="212">
        <v>2</v>
      </c>
      <c r="B22" s="213" t="str">
        <f>Planilha!B13</f>
        <v>9 CASAS</v>
      </c>
      <c r="C22" s="543" t="s">
        <v>87</v>
      </c>
      <c r="D22" s="544"/>
      <c r="E22" s="545"/>
      <c r="F22" s="221">
        <f>F23*9</f>
        <v>0</v>
      </c>
      <c r="G22" s="506" t="s">
        <v>87</v>
      </c>
      <c r="H22" s="507"/>
      <c r="I22" s="508"/>
      <c r="J22" s="222">
        <f>J23*9</f>
        <v>0</v>
      </c>
      <c r="K22" s="223">
        <f>K23*9</f>
        <v>0</v>
      </c>
      <c r="L22" s="224">
        <f>L23*9</f>
        <v>0</v>
      </c>
    </row>
    <row r="23" spans="1:12" ht="15.75" thickBot="1" x14ac:dyDescent="0.3">
      <c r="A23" s="212" t="s">
        <v>381</v>
      </c>
      <c r="B23" s="213" t="str">
        <f>Planilha!B14</f>
        <v>1 X CASA</v>
      </c>
      <c r="C23" s="543" t="s">
        <v>87</v>
      </c>
      <c r="D23" s="544"/>
      <c r="E23" s="545"/>
      <c r="F23" s="221">
        <f>F24+F27+F41+F50+F56+F61+F67+F74+F79+F83+F89+F104+F189+F303</f>
        <v>0</v>
      </c>
      <c r="G23" s="506" t="s">
        <v>87</v>
      </c>
      <c r="H23" s="507"/>
      <c r="I23" s="508"/>
      <c r="J23" s="222">
        <f>J24+J27+J41+J50+J56+J61+J67+J74+J79+J83+J89+J104+J189+J303</f>
        <v>0</v>
      </c>
      <c r="K23" s="223">
        <f>K24+K27+K41+K50+K56+K61+K67+K74+K79+K83+K89+K104+K189+K303</f>
        <v>0</v>
      </c>
      <c r="L23" s="224">
        <f>L24+L27+L41+L50+L56+L61+L67+L74+L79+L83+L89+L104+L189+L303</f>
        <v>0</v>
      </c>
    </row>
    <row r="24" spans="1:12" ht="15.75" thickBot="1" x14ac:dyDescent="0.3">
      <c r="A24" s="212" t="s">
        <v>35</v>
      </c>
      <c r="B24" s="213" t="str">
        <f>Planilha!B15</f>
        <v>TERRAPLENAGEM</v>
      </c>
      <c r="C24" s="543" t="s">
        <v>87</v>
      </c>
      <c r="D24" s="544"/>
      <c r="E24" s="545"/>
      <c r="F24" s="221">
        <f>F25</f>
        <v>0</v>
      </c>
      <c r="G24" s="506" t="s">
        <v>87</v>
      </c>
      <c r="H24" s="507"/>
      <c r="I24" s="508"/>
      <c r="J24" s="222">
        <f>J25</f>
        <v>0</v>
      </c>
      <c r="K24" s="223">
        <f>K25</f>
        <v>0</v>
      </c>
      <c r="L24" s="224">
        <f>L25</f>
        <v>0</v>
      </c>
    </row>
    <row r="25" spans="1:12" ht="23.25" thickBot="1" x14ac:dyDescent="0.3">
      <c r="A25" s="186" t="s">
        <v>382</v>
      </c>
      <c r="B25" s="200" t="str">
        <f>Planilha!D16</f>
        <v>REGULARIZAÇÃO E COMPACTAÇÃO DE TERRENO COM ROLO VIBRATÓRIO (BASE DA CASA)</v>
      </c>
      <c r="C25" s="259" t="str">
        <f>Planilha!E16</f>
        <v>m²</v>
      </c>
      <c r="D25" s="260">
        <f>Planilha!F16</f>
        <v>62.83</v>
      </c>
      <c r="E25" s="226">
        <f>Planilha!I16</f>
        <v>0</v>
      </c>
      <c r="F25" s="227">
        <f>D25*E25</f>
        <v>0</v>
      </c>
      <c r="G25" s="187">
        <f>Planilha!F16</f>
        <v>62.83</v>
      </c>
      <c r="H25" s="188"/>
      <c r="I25" s="228">
        <f>H25</f>
        <v>0</v>
      </c>
      <c r="J25" s="229">
        <f>G25*E25</f>
        <v>0</v>
      </c>
      <c r="K25" s="230">
        <f>H25*E25</f>
        <v>0</v>
      </c>
      <c r="L25" s="231">
        <f>I25*E25</f>
        <v>0</v>
      </c>
    </row>
    <row r="26" spans="1:12" ht="15.75" thickBot="1" x14ac:dyDescent="0.3">
      <c r="A26" s="494"/>
      <c r="B26" s="495"/>
      <c r="C26" s="495"/>
      <c r="D26" s="495"/>
      <c r="E26" s="495"/>
      <c r="F26" s="495"/>
      <c r="G26" s="495"/>
      <c r="H26" s="495"/>
      <c r="I26" s="495"/>
      <c r="J26" s="495"/>
      <c r="K26" s="495"/>
      <c r="L26" s="496"/>
    </row>
    <row r="27" spans="1:12" ht="15.75" thickBot="1" x14ac:dyDescent="0.3">
      <c r="A27" s="212" t="s">
        <v>139</v>
      </c>
      <c r="B27" s="213" t="str">
        <f>Planilha!B17</f>
        <v>INFRAESTRUTURA</v>
      </c>
      <c r="C27" s="234"/>
      <c r="D27" s="235"/>
      <c r="E27" s="235"/>
      <c r="F27" s="214">
        <f>SUM(F28:F39)</f>
        <v>0</v>
      </c>
      <c r="G27" s="506" t="s">
        <v>87</v>
      </c>
      <c r="H27" s="507"/>
      <c r="I27" s="508"/>
      <c r="J27" s="236">
        <f>SUM(J28:J39)</f>
        <v>0</v>
      </c>
      <c r="K27" s="237">
        <f>SUM(K28:K39)</f>
        <v>0</v>
      </c>
      <c r="L27" s="236">
        <f>SUM(L28:L39)</f>
        <v>0</v>
      </c>
    </row>
    <row r="28" spans="1:12" ht="45" x14ac:dyDescent="0.25">
      <c r="A28" s="180" t="s">
        <v>425</v>
      </c>
      <c r="B28" s="200" t="str">
        <f>Planilha!D18</f>
        <v>LOCAÇÃO DE OBRA COM GABARITO DE TÁBUAS CORRIDAS PONTALETADAS A CADA 2,00M, REAPROVEITAMENTO (2X), INCLUSIVE ACOMPANHAMENTO DE EQUIPE TOPOGRÁFICA PARA MARCAÇÃO DE PONTO TOPOGRÁFICO</v>
      </c>
      <c r="C28" s="238" t="str">
        <f>Planilha!E18</f>
        <v>m</v>
      </c>
      <c r="D28" s="191">
        <f>Planilha!F18</f>
        <v>17.545000000000002</v>
      </c>
      <c r="E28" s="192">
        <f>Planilha!I18</f>
        <v>0</v>
      </c>
      <c r="F28" s="193">
        <f>D28*E28</f>
        <v>0</v>
      </c>
      <c r="G28" s="184">
        <f>Planilha!F18</f>
        <v>17.545000000000002</v>
      </c>
      <c r="H28" s="185"/>
      <c r="I28" s="217">
        <f>H28</f>
        <v>0</v>
      </c>
      <c r="J28" s="239">
        <f>G28*E28</f>
        <v>0</v>
      </c>
      <c r="K28" s="240">
        <f>H28*E28</f>
        <v>0</v>
      </c>
      <c r="L28" s="220">
        <f>I28*E28</f>
        <v>0</v>
      </c>
    </row>
    <row r="29" spans="1:12" x14ac:dyDescent="0.25">
      <c r="A29" s="180" t="s">
        <v>426</v>
      </c>
      <c r="B29" s="200" t="str">
        <f>Planilha!D19</f>
        <v>PERFURAÇÃO MECÂNICA DE ESTACA TIPO TRADO ROTATIVO</v>
      </c>
      <c r="C29" s="238" t="str">
        <f>Planilha!E19</f>
        <v>m³</v>
      </c>
      <c r="D29" s="191">
        <f>Planilha!F19</f>
        <v>8.4446010528493645</v>
      </c>
      <c r="E29" s="192">
        <f>Planilha!I19</f>
        <v>0</v>
      </c>
      <c r="F29" s="193">
        <f t="shared" ref="F29:F39" si="5">D29*E29</f>
        <v>0</v>
      </c>
      <c r="G29" s="184">
        <f>Planilha!F19</f>
        <v>8.4446010528493645</v>
      </c>
      <c r="H29" s="185"/>
      <c r="I29" s="217">
        <f t="shared" ref="I29:I39" si="6">H29</f>
        <v>0</v>
      </c>
      <c r="J29" s="239">
        <f t="shared" ref="J29:J39" si="7">G29*E29</f>
        <v>0</v>
      </c>
      <c r="K29" s="240">
        <f t="shared" ref="K29:K38" si="8">H29*E29</f>
        <v>0</v>
      </c>
      <c r="L29" s="220">
        <f t="shared" ref="L29:L39" si="9">I29*E29</f>
        <v>0</v>
      </c>
    </row>
    <row r="30" spans="1:12" ht="22.5" x14ac:dyDescent="0.25">
      <c r="A30" s="180" t="s">
        <v>427</v>
      </c>
      <c r="B30" s="200" t="str">
        <f>Planilha!D20</f>
        <v>ESCAVAÇÃO MANUAL DE VALA COM PROFUNDIDADE MENOR OU IGUAL A 1,5M, INCLUSIVE DESCARGA LATERAL</v>
      </c>
      <c r="C30" s="238" t="str">
        <f>Planilha!E20</f>
        <v>m³</v>
      </c>
      <c r="D30" s="191">
        <f>Planilha!F20</f>
        <v>2.2109999999999999</v>
      </c>
      <c r="E30" s="192">
        <f>Planilha!I20</f>
        <v>0</v>
      </c>
      <c r="F30" s="193">
        <f t="shared" si="5"/>
        <v>0</v>
      </c>
      <c r="G30" s="184">
        <f>Planilha!F20</f>
        <v>2.2109999999999999</v>
      </c>
      <c r="H30" s="185"/>
      <c r="I30" s="217">
        <f t="shared" si="6"/>
        <v>0</v>
      </c>
      <c r="J30" s="239">
        <f t="shared" si="7"/>
        <v>0</v>
      </c>
      <c r="K30" s="240">
        <f t="shared" si="8"/>
        <v>0</v>
      </c>
      <c r="L30" s="220">
        <f t="shared" si="9"/>
        <v>0</v>
      </c>
    </row>
    <row r="31" spans="1:12" x14ac:dyDescent="0.25">
      <c r="A31" s="180" t="s">
        <v>428</v>
      </c>
      <c r="B31" s="200" t="str">
        <f>Planilha!D21</f>
        <v xml:space="preserve">APILOAMENTO DO FUNDO DE VALAS COM SOQUETE </v>
      </c>
      <c r="C31" s="238" t="str">
        <f>Planilha!E21</f>
        <v>m²</v>
      </c>
      <c r="D31" s="191">
        <f>Planilha!F21</f>
        <v>7.37</v>
      </c>
      <c r="E31" s="192">
        <f>Planilha!I21</f>
        <v>0</v>
      </c>
      <c r="F31" s="193">
        <f t="shared" si="5"/>
        <v>0</v>
      </c>
      <c r="G31" s="184">
        <f>Planilha!F21</f>
        <v>7.37</v>
      </c>
      <c r="H31" s="185"/>
      <c r="I31" s="217">
        <f t="shared" si="6"/>
        <v>0</v>
      </c>
      <c r="J31" s="239">
        <f t="shared" si="7"/>
        <v>0</v>
      </c>
      <c r="K31" s="240">
        <f t="shared" si="8"/>
        <v>0</v>
      </c>
      <c r="L31" s="220">
        <f t="shared" si="9"/>
        <v>0</v>
      </c>
    </row>
    <row r="32" spans="1:12" ht="22.5" x14ac:dyDescent="0.25">
      <c r="A32" s="180" t="s">
        <v>429</v>
      </c>
      <c r="B32" s="200" t="str">
        <f>Planilha!D22</f>
        <v>FORMA E DESFORMA DE TÁBUA E SARRAFO, REAPROVEITAMENTO (3X) (FUNDAÇÃO)</v>
      </c>
      <c r="C32" s="238" t="str">
        <f>Planilha!E22</f>
        <v>m²</v>
      </c>
      <c r="D32" s="191">
        <f>Planilha!F22</f>
        <v>5</v>
      </c>
      <c r="E32" s="192">
        <f>Planilha!I22</f>
        <v>0</v>
      </c>
      <c r="F32" s="193">
        <f t="shared" si="5"/>
        <v>0</v>
      </c>
      <c r="G32" s="184">
        <f>Planilha!F22</f>
        <v>5</v>
      </c>
      <c r="H32" s="185"/>
      <c r="I32" s="217">
        <f t="shared" si="6"/>
        <v>0</v>
      </c>
      <c r="J32" s="239">
        <f t="shared" si="7"/>
        <v>0</v>
      </c>
      <c r="K32" s="240">
        <f t="shared" si="8"/>
        <v>0</v>
      </c>
      <c r="L32" s="220">
        <f t="shared" si="9"/>
        <v>0</v>
      </c>
    </row>
    <row r="33" spans="1:12" x14ac:dyDescent="0.25">
      <c r="A33" s="180" t="s">
        <v>430</v>
      </c>
      <c r="B33" s="200" t="str">
        <f>Planilha!D23</f>
        <v xml:space="preserve">LASTRO DE BRITA 2 OU 3 APILOADO MANUALMENTE </v>
      </c>
      <c r="C33" s="238" t="str">
        <f>Planilha!E23</f>
        <v>m³</v>
      </c>
      <c r="D33" s="191">
        <f>Planilha!F23</f>
        <v>0.36850000000000005</v>
      </c>
      <c r="E33" s="192">
        <f>Planilha!I23</f>
        <v>0</v>
      </c>
      <c r="F33" s="193">
        <f t="shared" si="5"/>
        <v>0</v>
      </c>
      <c r="G33" s="184">
        <f>Planilha!F23</f>
        <v>0.36850000000000005</v>
      </c>
      <c r="H33" s="185"/>
      <c r="I33" s="217">
        <f t="shared" si="6"/>
        <v>0</v>
      </c>
      <c r="J33" s="239">
        <f t="shared" si="7"/>
        <v>0</v>
      </c>
      <c r="K33" s="240">
        <f t="shared" si="8"/>
        <v>0</v>
      </c>
      <c r="L33" s="220">
        <f t="shared" si="9"/>
        <v>0</v>
      </c>
    </row>
    <row r="34" spans="1:12" x14ac:dyDescent="0.25">
      <c r="A34" s="180" t="s">
        <v>431</v>
      </c>
      <c r="B34" s="200" t="str">
        <f>Planilha!D24</f>
        <v xml:space="preserve">CORTE, DOBRA E MONTAGEM DE AÇO CA-50/60 </v>
      </c>
      <c r="C34" s="238" t="str">
        <f>Planilha!E24</f>
        <v>kg</v>
      </c>
      <c r="D34" s="191">
        <f>Planilha!F24</f>
        <v>460.2</v>
      </c>
      <c r="E34" s="192">
        <f>Planilha!I24</f>
        <v>0</v>
      </c>
      <c r="F34" s="193">
        <f t="shared" si="5"/>
        <v>0</v>
      </c>
      <c r="G34" s="184">
        <f>Planilha!F24</f>
        <v>460.2</v>
      </c>
      <c r="H34" s="185"/>
      <c r="I34" s="217">
        <f t="shared" si="6"/>
        <v>0</v>
      </c>
      <c r="J34" s="239">
        <f t="shared" si="7"/>
        <v>0</v>
      </c>
      <c r="K34" s="240">
        <f t="shared" si="8"/>
        <v>0</v>
      </c>
      <c r="L34" s="220">
        <f t="shared" si="9"/>
        <v>0</v>
      </c>
    </row>
    <row r="35" spans="1:12" ht="33.75" x14ac:dyDescent="0.25">
      <c r="A35" s="180" t="s">
        <v>432</v>
      </c>
      <c r="B35" s="200" t="str">
        <f>Planilha!D25</f>
        <v xml:space="preserve">FORNECIMENTO DE CONCRETO ESTRUTURAL, USINADO, COM FCK 25MPA, INCLUSIVE LANÇAMENTO, ADENSAMENTO E ACABAMENTO </v>
      </c>
      <c r="C35" s="238" t="str">
        <f>Planilha!E25</f>
        <v>m³</v>
      </c>
      <c r="D35" s="191">
        <f>Planilha!F25</f>
        <v>15.052307692307693</v>
      </c>
      <c r="E35" s="192">
        <f>Planilha!I25</f>
        <v>0</v>
      </c>
      <c r="F35" s="193">
        <f t="shared" si="5"/>
        <v>0</v>
      </c>
      <c r="G35" s="184">
        <f>Planilha!F25</f>
        <v>15.052307692307693</v>
      </c>
      <c r="H35" s="185"/>
      <c r="I35" s="217">
        <f t="shared" si="6"/>
        <v>0</v>
      </c>
      <c r="J35" s="239">
        <f t="shared" si="7"/>
        <v>0</v>
      </c>
      <c r="K35" s="240">
        <f t="shared" si="8"/>
        <v>0</v>
      </c>
      <c r="L35" s="220">
        <f t="shared" si="9"/>
        <v>0</v>
      </c>
    </row>
    <row r="36" spans="1:12" ht="45" x14ac:dyDescent="0.25">
      <c r="A36" s="180" t="s">
        <v>635</v>
      </c>
      <c r="B36" s="200" t="str">
        <f>Planilha!D26</f>
        <v>ALVENARIA DE BLOCO DE CONCRETO CHEIO SEM ARMAÇÃO, EM CONCRETO COM FCK 15MPA , ESP. 14CM, PARA REVESTIMENTO, INCLUSIVE ARGAMASSA PARA ASSENTAMENTO (DETALHE D - CADERNO SEDS)</v>
      </c>
      <c r="C36" s="238" t="str">
        <f>Planilha!E26</f>
        <v>m²</v>
      </c>
      <c r="D36" s="191">
        <f>Planilha!F26</f>
        <v>17.72</v>
      </c>
      <c r="E36" s="192">
        <f>Planilha!I26</f>
        <v>0</v>
      </c>
      <c r="F36" s="193">
        <f t="shared" si="5"/>
        <v>0</v>
      </c>
      <c r="G36" s="184">
        <f>Planilha!F26</f>
        <v>17.72</v>
      </c>
      <c r="H36" s="185"/>
      <c r="I36" s="217">
        <f t="shared" si="6"/>
        <v>0</v>
      </c>
      <c r="J36" s="239">
        <f t="shared" si="7"/>
        <v>0</v>
      </c>
      <c r="K36" s="240">
        <f t="shared" si="8"/>
        <v>0</v>
      </c>
      <c r="L36" s="220">
        <f t="shared" si="9"/>
        <v>0</v>
      </c>
    </row>
    <row r="37" spans="1:12" ht="33.75" x14ac:dyDescent="0.25">
      <c r="A37" s="180" t="s">
        <v>664</v>
      </c>
      <c r="B37" s="200" t="str">
        <f>Planilha!D27</f>
        <v>CHAPISCO COM ARGAMASSA, TRAÇO 1:3 (CIMENTO E AREIA), ESP. 5MM, APLICADO EM ALVENARIA/ESTRUTURA DE CONCRETO COM COLHER, PREPARO MECÂNICO</v>
      </c>
      <c r="C37" s="238" t="str">
        <f>Planilha!E27</f>
        <v>m²</v>
      </c>
      <c r="D37" s="191">
        <f>Planilha!F27</f>
        <v>75.070000000000007</v>
      </c>
      <c r="E37" s="192">
        <f>Planilha!I27</f>
        <v>0</v>
      </c>
      <c r="F37" s="193">
        <f t="shared" si="5"/>
        <v>0</v>
      </c>
      <c r="G37" s="184">
        <f>Planilha!F27</f>
        <v>75.070000000000007</v>
      </c>
      <c r="H37" s="185"/>
      <c r="I37" s="217">
        <f t="shared" si="6"/>
        <v>0</v>
      </c>
      <c r="J37" s="239">
        <f t="shared" si="7"/>
        <v>0</v>
      </c>
      <c r="K37" s="240">
        <f t="shared" si="8"/>
        <v>0</v>
      </c>
      <c r="L37" s="220">
        <f t="shared" si="9"/>
        <v>0</v>
      </c>
    </row>
    <row r="38" spans="1:12" ht="33.75" x14ac:dyDescent="0.25">
      <c r="A38" s="180" t="s">
        <v>716</v>
      </c>
      <c r="B38" s="200" t="str">
        <f>Planilha!D28</f>
        <v>REBOCO COM ARGAMASSA, TRAÇO 1:2:8 (CIMENTO, CAL E AREIA), ESP. 20MM, APLICAÇÃO MANUAL, PREPARO MECÂNICO</v>
      </c>
      <c r="C38" s="238" t="str">
        <f>Planilha!E28</f>
        <v>m²</v>
      </c>
      <c r="D38" s="191">
        <f>Planilha!F28</f>
        <v>75.070000000000007</v>
      </c>
      <c r="E38" s="192">
        <f>Planilha!I28</f>
        <v>0</v>
      </c>
      <c r="F38" s="193">
        <f t="shared" si="5"/>
        <v>0</v>
      </c>
      <c r="G38" s="184">
        <f>Planilha!F28</f>
        <v>75.070000000000007</v>
      </c>
      <c r="H38" s="185"/>
      <c r="I38" s="217">
        <f t="shared" si="6"/>
        <v>0</v>
      </c>
      <c r="J38" s="239">
        <f t="shared" si="7"/>
        <v>0</v>
      </c>
      <c r="K38" s="240">
        <f t="shared" si="8"/>
        <v>0</v>
      </c>
      <c r="L38" s="220">
        <f t="shared" si="9"/>
        <v>0</v>
      </c>
    </row>
    <row r="39" spans="1:12" ht="34.5" thickBot="1" x14ac:dyDescent="0.3">
      <c r="A39" s="180" t="s">
        <v>717</v>
      </c>
      <c r="B39" s="200" t="str">
        <f>Planilha!D29</f>
        <v>PINTURA COM TINTA ASFALTICA IMPERMEABILIZANTE DILUIDA EM SOLVENTE, PARA MATERIAIS CIMENTICIOS, METAL E MADEIRA</v>
      </c>
      <c r="C39" s="238" t="str">
        <f>Planilha!E29</f>
        <v>m²</v>
      </c>
      <c r="D39" s="191">
        <f>Planilha!F29</f>
        <v>75.070000000000007</v>
      </c>
      <c r="E39" s="192">
        <f>Planilha!I29</f>
        <v>0</v>
      </c>
      <c r="F39" s="193">
        <f t="shared" si="5"/>
        <v>0</v>
      </c>
      <c r="G39" s="184">
        <f>Planilha!F29</f>
        <v>75.070000000000007</v>
      </c>
      <c r="H39" s="185"/>
      <c r="I39" s="217">
        <f t="shared" si="6"/>
        <v>0</v>
      </c>
      <c r="J39" s="239">
        <f t="shared" si="7"/>
        <v>0</v>
      </c>
      <c r="K39" s="240">
        <f>H39*E39</f>
        <v>0</v>
      </c>
      <c r="L39" s="220">
        <f t="shared" si="9"/>
        <v>0</v>
      </c>
    </row>
    <row r="40" spans="1:12" ht="15.75" thickBot="1" x14ac:dyDescent="0.3">
      <c r="A40" s="534"/>
      <c r="B40" s="535"/>
      <c r="C40" s="535"/>
      <c r="D40" s="535"/>
      <c r="E40" s="535"/>
      <c r="F40" s="535"/>
      <c r="G40" s="535"/>
      <c r="H40" s="535"/>
      <c r="I40" s="535"/>
      <c r="J40" s="535"/>
      <c r="K40" s="535"/>
      <c r="L40" s="536"/>
    </row>
    <row r="41" spans="1:12" ht="15.75" thickBot="1" x14ac:dyDescent="0.3">
      <c r="A41" s="212" t="s">
        <v>140</v>
      </c>
      <c r="B41" s="213" t="str">
        <f>Planilha!B30</f>
        <v>SUPERESTRUTURA</v>
      </c>
      <c r="C41" s="234"/>
      <c r="D41" s="235"/>
      <c r="E41" s="235"/>
      <c r="F41" s="214">
        <f>SUM(F42:F48)</f>
        <v>0</v>
      </c>
      <c r="G41" s="506" t="s">
        <v>87</v>
      </c>
      <c r="H41" s="507"/>
      <c r="I41" s="508"/>
      <c r="J41" s="236">
        <f>SUM(J42:J48)</f>
        <v>0</v>
      </c>
      <c r="K41" s="237">
        <f>SUM(K42:K48)</f>
        <v>0</v>
      </c>
      <c r="L41" s="236">
        <f>SUM(L42:L48)</f>
        <v>0</v>
      </c>
    </row>
    <row r="42" spans="1:12" x14ac:dyDescent="0.25">
      <c r="A42" s="180" t="s">
        <v>433</v>
      </c>
      <c r="B42" s="200" t="str">
        <f>Planilha!D31</f>
        <v xml:space="preserve">CORTE, DOBRA E MONTAGEM DE AÇO CA-50/60 </v>
      </c>
      <c r="C42" s="238" t="str">
        <f>Planilha!E31</f>
        <v>kg</v>
      </c>
      <c r="D42" s="191">
        <f>Planilha!F31</f>
        <v>719.83076923076919</v>
      </c>
      <c r="E42" s="192">
        <f>Planilha!I31</f>
        <v>0</v>
      </c>
      <c r="F42" s="193">
        <f>D42*E42</f>
        <v>0</v>
      </c>
      <c r="G42" s="184">
        <f>Planilha!F31</f>
        <v>719.83076923076919</v>
      </c>
      <c r="H42" s="185"/>
      <c r="I42" s="217">
        <f>H42</f>
        <v>0</v>
      </c>
      <c r="J42" s="239">
        <f>G42*E42</f>
        <v>0</v>
      </c>
      <c r="K42" s="240">
        <f>H42*E42</f>
        <v>0</v>
      </c>
      <c r="L42" s="220">
        <f>I42*E42</f>
        <v>0</v>
      </c>
    </row>
    <row r="43" spans="1:12" ht="22.5" x14ac:dyDescent="0.25">
      <c r="A43" s="180" t="s">
        <v>434</v>
      </c>
      <c r="B43" s="200" t="str">
        <f>Planilha!D32</f>
        <v>FORMA E DESFORMA DE TÁBUA E SARRAFO, REAPROVEITAMENTO (3X), EXCLUSIVE ESCORAMENTO</v>
      </c>
      <c r="C43" s="238" t="str">
        <f>Planilha!E32</f>
        <v>m²</v>
      </c>
      <c r="D43" s="191">
        <f>Planilha!F32</f>
        <v>54.293333333333329</v>
      </c>
      <c r="E43" s="192">
        <f>Planilha!I32</f>
        <v>0</v>
      </c>
      <c r="F43" s="193">
        <f t="shared" ref="F43:F48" si="10">D43*E43</f>
        <v>0</v>
      </c>
      <c r="G43" s="184">
        <f>Planilha!F32</f>
        <v>54.293333333333329</v>
      </c>
      <c r="H43" s="185"/>
      <c r="I43" s="217">
        <f t="shared" ref="I43:I48" si="11">H43</f>
        <v>0</v>
      </c>
      <c r="J43" s="239">
        <f t="shared" ref="J43:J48" si="12">G43*E43</f>
        <v>0</v>
      </c>
      <c r="K43" s="240">
        <f t="shared" ref="K43:K48" si="13">H43*E43</f>
        <v>0</v>
      </c>
      <c r="L43" s="220">
        <f t="shared" ref="L43:L48" si="14">I43*E43</f>
        <v>0</v>
      </c>
    </row>
    <row r="44" spans="1:12" ht="22.5" x14ac:dyDescent="0.25">
      <c r="A44" s="180" t="s">
        <v>435</v>
      </c>
      <c r="B44" s="200" t="str">
        <f>Planilha!D33</f>
        <v>LAJE PRÉ-MOLDADA UNIDIRECIONAL COM LAJOTA CERÂMICA</v>
      </c>
      <c r="C44" s="238" t="str">
        <f>Planilha!E33</f>
        <v>m²</v>
      </c>
      <c r="D44" s="191">
        <f>Planilha!F33</f>
        <v>3.52</v>
      </c>
      <c r="E44" s="192">
        <f>Planilha!I33</f>
        <v>0</v>
      </c>
      <c r="F44" s="193">
        <f t="shared" si="10"/>
        <v>0</v>
      </c>
      <c r="G44" s="184">
        <f>Planilha!F33</f>
        <v>3.52</v>
      </c>
      <c r="H44" s="185"/>
      <c r="I44" s="217">
        <f t="shared" si="11"/>
        <v>0</v>
      </c>
      <c r="J44" s="239">
        <f t="shared" si="12"/>
        <v>0</v>
      </c>
      <c r="K44" s="240">
        <f t="shared" si="13"/>
        <v>0</v>
      </c>
      <c r="L44" s="220">
        <f t="shared" si="14"/>
        <v>0</v>
      </c>
    </row>
    <row r="45" spans="1:12" ht="45" x14ac:dyDescent="0.25">
      <c r="A45" s="180" t="s">
        <v>436</v>
      </c>
      <c r="B45" s="200" t="str">
        <f>Planilha!D34</f>
        <v>CIMBRAMENTO PARA LAJE PRÉ-MOLDADA COM ESCORAMENTO METÁLICO, TIPO "A", ALTURA DE (200 ATÉ 310)CM, INCLUSIVE DESCARGA, MONTAGEM, DESMONTAGEM E CARGA</v>
      </c>
      <c r="C45" s="238" t="str">
        <f>Planilha!E34</f>
        <v>m² x mês</v>
      </c>
      <c r="D45" s="191">
        <f>Planilha!F34</f>
        <v>3.52</v>
      </c>
      <c r="E45" s="192">
        <f>Planilha!I34</f>
        <v>0</v>
      </c>
      <c r="F45" s="193">
        <f t="shared" si="10"/>
        <v>0</v>
      </c>
      <c r="G45" s="184">
        <f>Planilha!F34</f>
        <v>3.52</v>
      </c>
      <c r="H45" s="185"/>
      <c r="I45" s="217">
        <f t="shared" si="11"/>
        <v>0</v>
      </c>
      <c r="J45" s="239">
        <f t="shared" si="12"/>
        <v>0</v>
      </c>
      <c r="K45" s="240">
        <f t="shared" si="13"/>
        <v>0</v>
      </c>
      <c r="L45" s="220">
        <f t="shared" si="14"/>
        <v>0</v>
      </c>
    </row>
    <row r="46" spans="1:12" ht="33.75" x14ac:dyDescent="0.25">
      <c r="A46" s="180" t="s">
        <v>437</v>
      </c>
      <c r="B46" s="200" t="str">
        <f>Planilha!D35</f>
        <v xml:space="preserve">FORNECIMENTO DE CONCRETO ESTRUTURAL, USINADO, COM FCK 25MPA, INCLUSIVE LANÇAMENTO, ADENSAMENTO E ACABAMENTO </v>
      </c>
      <c r="C46" s="238" t="str">
        <f>Planilha!E35</f>
        <v>m³</v>
      </c>
      <c r="D46" s="191">
        <f>Planilha!F35</f>
        <v>9.411538461538461</v>
      </c>
      <c r="E46" s="192">
        <f>Planilha!I35</f>
        <v>0</v>
      </c>
      <c r="F46" s="193">
        <f t="shared" si="10"/>
        <v>0</v>
      </c>
      <c r="G46" s="184">
        <f>Planilha!F35</f>
        <v>9.411538461538461</v>
      </c>
      <c r="H46" s="185"/>
      <c r="I46" s="217">
        <f t="shared" si="11"/>
        <v>0</v>
      </c>
      <c r="J46" s="239">
        <f t="shared" si="12"/>
        <v>0</v>
      </c>
      <c r="K46" s="240">
        <f t="shared" si="13"/>
        <v>0</v>
      </c>
      <c r="L46" s="220">
        <f t="shared" si="14"/>
        <v>0</v>
      </c>
    </row>
    <row r="47" spans="1:12" ht="22.5" x14ac:dyDescent="0.25">
      <c r="A47" s="180" t="s">
        <v>438</v>
      </c>
      <c r="B47" s="200" t="str">
        <f>Planilha!D36</f>
        <v>TRELIÇA PRÉ FABRICADA MODELO TB 8L PARA VERGAS E CONTRAVERGAS</v>
      </c>
      <c r="C47" s="238" t="str">
        <f>Planilha!E36</f>
        <v>m</v>
      </c>
      <c r="D47" s="191">
        <f>Planilha!F36</f>
        <v>29.91</v>
      </c>
      <c r="E47" s="192">
        <f>Planilha!I36</f>
        <v>0</v>
      </c>
      <c r="F47" s="193">
        <f t="shared" si="10"/>
        <v>0</v>
      </c>
      <c r="G47" s="184">
        <f>Planilha!F36</f>
        <v>29.91</v>
      </c>
      <c r="H47" s="185"/>
      <c r="I47" s="217">
        <f t="shared" si="11"/>
        <v>0</v>
      </c>
      <c r="J47" s="239">
        <f t="shared" si="12"/>
        <v>0</v>
      </c>
      <c r="K47" s="240">
        <f t="shared" si="13"/>
        <v>0</v>
      </c>
      <c r="L47" s="220">
        <f t="shared" si="14"/>
        <v>0</v>
      </c>
    </row>
    <row r="48" spans="1:12" ht="34.5" thickBot="1" x14ac:dyDescent="0.3">
      <c r="A48" s="180" t="s">
        <v>439</v>
      </c>
      <c r="B48" s="200" t="str">
        <f>Planilha!D37</f>
        <v>FORNECIMENTO DE CONCRETO ESTRUTURAL, USINADO, COM FCK 20 MPA, INCLUSIVE LANÇAMENTO, ADENSAMENTO E ACABAMENTO PARA VERGAS E CONTRAVERGAS</v>
      </c>
      <c r="C48" s="238" t="str">
        <f>Planilha!E37</f>
        <v>m³</v>
      </c>
      <c r="D48" s="191">
        <f>Planilha!F37</f>
        <v>0.83748000000000011</v>
      </c>
      <c r="E48" s="192">
        <f>Planilha!I37</f>
        <v>0</v>
      </c>
      <c r="F48" s="193">
        <f t="shared" si="10"/>
        <v>0</v>
      </c>
      <c r="G48" s="184">
        <f>Planilha!F37</f>
        <v>0.83748000000000011</v>
      </c>
      <c r="H48" s="185"/>
      <c r="I48" s="217">
        <f t="shared" si="11"/>
        <v>0</v>
      </c>
      <c r="J48" s="239">
        <f t="shared" si="12"/>
        <v>0</v>
      </c>
      <c r="K48" s="240">
        <f t="shared" si="13"/>
        <v>0</v>
      </c>
      <c r="L48" s="220">
        <f t="shared" si="14"/>
        <v>0</v>
      </c>
    </row>
    <row r="49" spans="1:12" ht="15.75" thickBot="1" x14ac:dyDescent="0.3">
      <c r="A49" s="494"/>
      <c r="B49" s="495"/>
      <c r="C49" s="495"/>
      <c r="D49" s="495"/>
      <c r="E49" s="495"/>
      <c r="F49" s="495"/>
      <c r="G49" s="495"/>
      <c r="H49" s="495"/>
      <c r="I49" s="495"/>
      <c r="J49" s="495"/>
      <c r="K49" s="495"/>
      <c r="L49" s="496"/>
    </row>
    <row r="50" spans="1:12" ht="15.75" thickBot="1" x14ac:dyDescent="0.3">
      <c r="A50" s="212" t="s">
        <v>383</v>
      </c>
      <c r="B50" s="213" t="str">
        <f>Planilha!B38</f>
        <v>ALVENARIAS</v>
      </c>
      <c r="C50" s="234"/>
      <c r="D50" s="235"/>
      <c r="E50" s="235"/>
      <c r="F50" s="214">
        <f>SUM(F51:F54)</f>
        <v>0</v>
      </c>
      <c r="G50" s="506" t="s">
        <v>87</v>
      </c>
      <c r="H50" s="507"/>
      <c r="I50" s="508"/>
      <c r="J50" s="236">
        <f>SUM(J51:J54)</f>
        <v>0</v>
      </c>
      <c r="K50" s="236">
        <f>SUM(K51:K54)</f>
        <v>0</v>
      </c>
      <c r="L50" s="236">
        <f>SUM(L51:L54)</f>
        <v>0</v>
      </c>
    </row>
    <row r="51" spans="1:12" ht="33.75" x14ac:dyDescent="0.25">
      <c r="A51" s="180" t="s">
        <v>440</v>
      </c>
      <c r="B51" s="200" t="str">
        <f>Planilha!D39</f>
        <v>ALVENARIA DE VEDAÇÃO COM TIJOLO CERÂMICO FURADO, ESP. 14CM, PARA REVESTIMENTO, INCLUSIVE ARGAMASSA PARA ASSENTAMENTO</v>
      </c>
      <c r="C51" s="238" t="str">
        <f>Planilha!E39</f>
        <v>m²</v>
      </c>
      <c r="D51" s="191">
        <f>Planilha!F39</f>
        <v>156.61349999999999</v>
      </c>
      <c r="E51" s="192">
        <f>Planilha!I39</f>
        <v>0</v>
      </c>
      <c r="F51" s="193">
        <f>D51*E51</f>
        <v>0</v>
      </c>
      <c r="G51" s="184">
        <f>Planilha!F39</f>
        <v>156.61349999999999</v>
      </c>
      <c r="H51" s="185"/>
      <c r="I51" s="217">
        <f>H51</f>
        <v>0</v>
      </c>
      <c r="J51" s="239">
        <f>G51*E51</f>
        <v>0</v>
      </c>
      <c r="K51" s="240">
        <f>H51*E51</f>
        <v>0</v>
      </c>
      <c r="L51" s="220">
        <f>I51*E51</f>
        <v>0</v>
      </c>
    </row>
    <row r="52" spans="1:12" ht="33.75" x14ac:dyDescent="0.25">
      <c r="A52" s="190" t="s">
        <v>441</v>
      </c>
      <c r="B52" s="200" t="str">
        <f>Planilha!D40</f>
        <v>CHAPISCO COM ARGAMASSA, TRAÇO 1:3 (CIMENTO E AREIA), ESP. 5MM, APLICADO EM ALVENARIA/ESTRUTURA DE CONCRETO COM COLHER, PREPARO MECÂNICO</v>
      </c>
      <c r="C52" s="238" t="str">
        <f>Planilha!E40</f>
        <v>m²</v>
      </c>
      <c r="D52" s="191">
        <f>Planilha!F40</f>
        <v>279.53950000000003</v>
      </c>
      <c r="E52" s="192">
        <f>Planilha!I40</f>
        <v>0</v>
      </c>
      <c r="F52" s="193">
        <v>0</v>
      </c>
      <c r="G52" s="184">
        <f>Planilha!F40</f>
        <v>279.53950000000003</v>
      </c>
      <c r="H52" s="185"/>
      <c r="I52" s="217">
        <f t="shared" ref="I52:I54" si="15">H52</f>
        <v>0</v>
      </c>
      <c r="J52" s="239">
        <f t="shared" ref="J52:J54" si="16">G52*E52</f>
        <v>0</v>
      </c>
      <c r="K52" s="240">
        <f t="shared" ref="K52:K54" si="17">H52*E52</f>
        <v>0</v>
      </c>
      <c r="L52" s="220">
        <f t="shared" ref="L52:L54" si="18">I52*E52</f>
        <v>0</v>
      </c>
    </row>
    <row r="53" spans="1:12" ht="22.5" x14ac:dyDescent="0.25">
      <c r="A53" s="180" t="s">
        <v>442</v>
      </c>
      <c r="B53" s="200" t="str">
        <f>Planilha!D41</f>
        <v>EMBOÇO COM ARGAMASSA, TRAÇO 1:6 (CIMENTO E AREIA), ESP. 20MM, APLICAÇÃO MANUAL, PREPARO MECÂNICO</v>
      </c>
      <c r="C53" s="238" t="str">
        <f>Planilha!E41</f>
        <v>m²</v>
      </c>
      <c r="D53" s="191">
        <f>Planilha!F41</f>
        <v>23.114999999999998</v>
      </c>
      <c r="E53" s="192">
        <f>Planilha!I41</f>
        <v>0</v>
      </c>
      <c r="F53" s="193">
        <v>0</v>
      </c>
      <c r="G53" s="184">
        <f>Planilha!F41</f>
        <v>23.114999999999998</v>
      </c>
      <c r="H53" s="185"/>
      <c r="I53" s="217">
        <f t="shared" si="15"/>
        <v>0</v>
      </c>
      <c r="J53" s="239">
        <f t="shared" si="16"/>
        <v>0</v>
      </c>
      <c r="K53" s="240">
        <f t="shared" si="17"/>
        <v>0</v>
      </c>
      <c r="L53" s="220">
        <f t="shared" si="18"/>
        <v>0</v>
      </c>
    </row>
    <row r="54" spans="1:12" ht="34.5" thickBot="1" x14ac:dyDescent="0.3">
      <c r="A54" s="190" t="s">
        <v>443</v>
      </c>
      <c r="B54" s="200" t="str">
        <f>Planilha!D42</f>
        <v>REBOCO COM ARGAMASSA, TRAÇO 1:2:8 (CIMENTO, CAL E AREIA), ESP. 20MM, APLICAÇÃO MANUAL, PREPARO MECÂNICO</v>
      </c>
      <c r="C54" s="238" t="str">
        <f>Planilha!E42</f>
        <v>m²</v>
      </c>
      <c r="D54" s="191">
        <f>Planilha!F42</f>
        <v>256.42450000000002</v>
      </c>
      <c r="E54" s="192">
        <f>Planilha!I42</f>
        <v>0</v>
      </c>
      <c r="F54" s="193">
        <v>0</v>
      </c>
      <c r="G54" s="184">
        <f>Planilha!F42</f>
        <v>256.42450000000002</v>
      </c>
      <c r="H54" s="185"/>
      <c r="I54" s="217">
        <f t="shared" si="15"/>
        <v>0</v>
      </c>
      <c r="J54" s="239">
        <f t="shared" si="16"/>
        <v>0</v>
      </c>
      <c r="K54" s="240">
        <f t="shared" si="17"/>
        <v>0</v>
      </c>
      <c r="L54" s="220">
        <f t="shared" si="18"/>
        <v>0</v>
      </c>
    </row>
    <row r="55" spans="1:12" ht="15.75" thickBot="1" x14ac:dyDescent="0.3">
      <c r="A55" s="494"/>
      <c r="B55" s="495"/>
      <c r="C55" s="495"/>
      <c r="D55" s="495"/>
      <c r="E55" s="495"/>
      <c r="F55" s="495"/>
      <c r="G55" s="495"/>
      <c r="H55" s="495"/>
      <c r="I55" s="495"/>
      <c r="J55" s="495"/>
      <c r="K55" s="495"/>
      <c r="L55" s="496"/>
    </row>
    <row r="56" spans="1:12" ht="15.75" thickBot="1" x14ac:dyDescent="0.3">
      <c r="A56" s="212" t="s">
        <v>384</v>
      </c>
      <c r="B56" s="213" t="str">
        <f>Planilha!B43</f>
        <v>COBERTURA</v>
      </c>
      <c r="C56" s="234"/>
      <c r="D56" s="235"/>
      <c r="E56" s="235"/>
      <c r="F56" s="214">
        <f>SUM(F57:F59)</f>
        <v>0</v>
      </c>
      <c r="G56" s="506" t="s">
        <v>87</v>
      </c>
      <c r="H56" s="507"/>
      <c r="I56" s="508"/>
      <c r="J56" s="236">
        <f>SUM(J57:J59)</f>
        <v>0</v>
      </c>
      <c r="K56" s="236">
        <f t="shared" ref="K56:L56" si="19">SUM(K57:K59)</f>
        <v>0</v>
      </c>
      <c r="L56" s="236">
        <f t="shared" si="19"/>
        <v>0</v>
      </c>
    </row>
    <row r="57" spans="1:12" x14ac:dyDescent="0.25">
      <c r="A57" s="180" t="s">
        <v>444</v>
      </c>
      <c r="B57" s="200" t="str">
        <f>Planilha!D44</f>
        <v>ENGRADAMENTO PARA TELHAS CERÂMICA</v>
      </c>
      <c r="C57" s="238" t="str">
        <f>Planilha!E44</f>
        <v>m²</v>
      </c>
      <c r="D57" s="191">
        <f>Planilha!F44</f>
        <v>93.496499999999997</v>
      </c>
      <c r="E57" s="192">
        <f>Planilha!I44</f>
        <v>0</v>
      </c>
      <c r="F57" s="193">
        <f>D57*E57</f>
        <v>0</v>
      </c>
      <c r="G57" s="184">
        <f>Planilha!F44</f>
        <v>93.496499999999997</v>
      </c>
      <c r="H57" s="185"/>
      <c r="I57" s="217">
        <f>H57</f>
        <v>0</v>
      </c>
      <c r="J57" s="239">
        <f>G57*E57</f>
        <v>0</v>
      </c>
      <c r="K57" s="240">
        <f>H57*E57</f>
        <v>0</v>
      </c>
      <c r="L57" s="220">
        <f>I57*E57</f>
        <v>0</v>
      </c>
    </row>
    <row r="58" spans="1:12" x14ac:dyDescent="0.25">
      <c r="A58" s="180" t="s">
        <v>445</v>
      </c>
      <c r="B58" s="200" t="str">
        <f>Planilha!D45</f>
        <v>COBERTURA EM TELHA CERÂMICA COLONIAL 26 UNID/M²</v>
      </c>
      <c r="C58" s="238" t="str">
        <f>Planilha!E45</f>
        <v>un</v>
      </c>
      <c r="D58" s="191">
        <f>Planilha!F45</f>
        <v>2431</v>
      </c>
      <c r="E58" s="192">
        <f>Planilha!I45</f>
        <v>0</v>
      </c>
      <c r="F58" s="193">
        <f t="shared" ref="F58:F59" si="20">D58*E58</f>
        <v>0</v>
      </c>
      <c r="G58" s="184">
        <f>Planilha!F45</f>
        <v>2431</v>
      </c>
      <c r="H58" s="185"/>
      <c r="I58" s="217">
        <f t="shared" ref="I58:I59" si="21">H58</f>
        <v>0</v>
      </c>
      <c r="J58" s="239">
        <f>G58*E58</f>
        <v>0</v>
      </c>
      <c r="K58" s="240">
        <f t="shared" ref="K58:K59" si="22">H58*E58</f>
        <v>0</v>
      </c>
      <c r="L58" s="220">
        <f t="shared" ref="L58:L59" si="23">I58*E58</f>
        <v>0</v>
      </c>
    </row>
    <row r="59" spans="1:12" ht="23.25" thickBot="1" x14ac:dyDescent="0.3">
      <c r="A59" s="180" t="s">
        <v>446</v>
      </c>
      <c r="B59" s="200" t="str">
        <f>Planilha!D46</f>
        <v>RUFO E CONTRARRUFO EM CHAPA GALVANIZADA, ESP. 0,65MM (GSG-24), Nº 24 GSG, DESENVOLVIMENTO = 20 CM</v>
      </c>
      <c r="C59" s="238" t="str">
        <f>Planilha!E46</f>
        <v>m</v>
      </c>
      <c r="D59" s="191">
        <f>Planilha!F46</f>
        <v>6.45</v>
      </c>
      <c r="E59" s="192">
        <f>Planilha!I46</f>
        <v>0</v>
      </c>
      <c r="F59" s="193">
        <f t="shared" si="20"/>
        <v>0</v>
      </c>
      <c r="G59" s="184">
        <f>Planilha!F46</f>
        <v>6.45</v>
      </c>
      <c r="H59" s="185"/>
      <c r="I59" s="217">
        <f t="shared" si="21"/>
        <v>0</v>
      </c>
      <c r="J59" s="239">
        <f>G59*E59</f>
        <v>0</v>
      </c>
      <c r="K59" s="240">
        <f t="shared" si="22"/>
        <v>0</v>
      </c>
      <c r="L59" s="220">
        <f t="shared" si="23"/>
        <v>0</v>
      </c>
    </row>
    <row r="60" spans="1:12" ht="15.75" thickBot="1" x14ac:dyDescent="0.3">
      <c r="A60" s="494"/>
      <c r="B60" s="495"/>
      <c r="C60" s="495"/>
      <c r="D60" s="495"/>
      <c r="E60" s="495"/>
      <c r="F60" s="495"/>
      <c r="G60" s="495"/>
      <c r="H60" s="495"/>
      <c r="I60" s="495"/>
      <c r="J60" s="495"/>
      <c r="K60" s="495"/>
      <c r="L60" s="496"/>
    </row>
    <row r="61" spans="1:12" ht="15.75" thickBot="1" x14ac:dyDescent="0.3">
      <c r="A61" s="212" t="s">
        <v>385</v>
      </c>
      <c r="B61" s="213" t="str">
        <f>Planilha!B47</f>
        <v>ESQUADRIAS</v>
      </c>
      <c r="C61" s="234"/>
      <c r="D61" s="235"/>
      <c r="E61" s="235"/>
      <c r="F61" s="214">
        <f>SUM(F62:F65)</f>
        <v>0</v>
      </c>
      <c r="G61" s="506" t="s">
        <v>87</v>
      </c>
      <c r="H61" s="507"/>
      <c r="I61" s="508"/>
      <c r="J61" s="236">
        <f>SUM(J62:J65)</f>
        <v>0</v>
      </c>
      <c r="K61" s="236">
        <f t="shared" ref="K61:L61" si="24">SUM(K62:K65)</f>
        <v>0</v>
      </c>
      <c r="L61" s="236">
        <f t="shared" si="24"/>
        <v>0</v>
      </c>
    </row>
    <row r="62" spans="1:12" ht="22.5" x14ac:dyDescent="0.25">
      <c r="A62" s="180" t="s">
        <v>447</v>
      </c>
      <c r="B62" s="200" t="str">
        <f>Planilha!D48</f>
        <v>PORTA COMPLETA DE ABRIR EM METALON, ESTRUTURA E MARCO EM CHAPA DOBRADA - 70 X 210 CM</v>
      </c>
      <c r="C62" s="238" t="str">
        <f>Planilha!E48</f>
        <v>un</v>
      </c>
      <c r="D62" s="191">
        <f>Planilha!F48</f>
        <v>1</v>
      </c>
      <c r="E62" s="192">
        <f>Planilha!I48</f>
        <v>0</v>
      </c>
      <c r="F62" s="193">
        <f>D62*E62</f>
        <v>0</v>
      </c>
      <c r="G62" s="184">
        <f>Planilha!F48</f>
        <v>1</v>
      </c>
      <c r="H62" s="185"/>
      <c r="I62" s="217">
        <f>H62</f>
        <v>0</v>
      </c>
      <c r="J62" s="239">
        <f>G62*E62</f>
        <v>0</v>
      </c>
      <c r="K62" s="240">
        <f>H62*E62</f>
        <v>0</v>
      </c>
      <c r="L62" s="220">
        <f>I62*E62</f>
        <v>0</v>
      </c>
    </row>
    <row r="63" spans="1:12" ht="22.5" x14ac:dyDescent="0.25">
      <c r="A63" s="180" t="s">
        <v>448</v>
      </c>
      <c r="B63" s="200" t="str">
        <f>Planilha!D49</f>
        <v>PORTA COMPLETA DE ABRIR EM METALON, ESTRUTURA E MARCO EM CHAPA DOBRADA - 80 X 210 CM</v>
      </c>
      <c r="C63" s="238" t="str">
        <f>Planilha!E49</f>
        <v>un</v>
      </c>
      <c r="D63" s="191">
        <f>Planilha!F49</f>
        <v>4</v>
      </c>
      <c r="E63" s="192">
        <f>Planilha!I49</f>
        <v>0</v>
      </c>
      <c r="F63" s="193">
        <f t="shared" ref="F63:F65" si="25">D63*E63</f>
        <v>0</v>
      </c>
      <c r="G63" s="184">
        <f>Planilha!F49</f>
        <v>4</v>
      </c>
      <c r="H63" s="185"/>
      <c r="I63" s="217">
        <f t="shared" ref="I63:I65" si="26">H63</f>
        <v>0</v>
      </c>
      <c r="J63" s="239">
        <f t="shared" ref="J63:J65" si="27">G63*E63</f>
        <v>0</v>
      </c>
      <c r="K63" s="240">
        <f t="shared" ref="K63:K64" si="28">H63*E63</f>
        <v>0</v>
      </c>
      <c r="L63" s="220">
        <f t="shared" ref="L63:L65" si="29">I63*E63</f>
        <v>0</v>
      </c>
    </row>
    <row r="64" spans="1:12" ht="22.5" x14ac:dyDescent="0.25">
      <c r="A64" s="180" t="s">
        <v>449</v>
      </c>
      <c r="B64" s="200" t="str">
        <f>Planilha!D50</f>
        <v>FORNECIMENTO E ASSENTAMENTO DE JANELA DE CORRER EM METALON</v>
      </c>
      <c r="C64" s="238" t="str">
        <f>Planilha!E50</f>
        <v>m²</v>
      </c>
      <c r="D64" s="191">
        <f>Planilha!F50</f>
        <v>6</v>
      </c>
      <c r="E64" s="192">
        <f>Planilha!I50</f>
        <v>0</v>
      </c>
      <c r="F64" s="193">
        <f t="shared" si="25"/>
        <v>0</v>
      </c>
      <c r="G64" s="184">
        <f>Planilha!F50</f>
        <v>6</v>
      </c>
      <c r="H64" s="185"/>
      <c r="I64" s="217">
        <f t="shared" si="26"/>
        <v>0</v>
      </c>
      <c r="J64" s="239">
        <f t="shared" si="27"/>
        <v>0</v>
      </c>
      <c r="K64" s="240">
        <f t="shared" si="28"/>
        <v>0</v>
      </c>
      <c r="L64" s="220">
        <f t="shared" si="29"/>
        <v>0</v>
      </c>
    </row>
    <row r="65" spans="1:12" ht="23.25" thickBot="1" x14ac:dyDescent="0.3">
      <c r="A65" s="180" t="s">
        <v>450</v>
      </c>
      <c r="B65" s="200" t="str">
        <f>Planilha!D51</f>
        <v>FORNECIMENTO E ASSENTAMENTO DE JANELA BASCULANTE EMMETALON</v>
      </c>
      <c r="C65" s="238" t="str">
        <f>Planilha!E51</f>
        <v>m²</v>
      </c>
      <c r="D65" s="191">
        <f>Planilha!F51</f>
        <v>0.55999999999999994</v>
      </c>
      <c r="E65" s="192">
        <f>Planilha!I51</f>
        <v>0</v>
      </c>
      <c r="F65" s="193">
        <f t="shared" si="25"/>
        <v>0</v>
      </c>
      <c r="G65" s="184">
        <f>Planilha!F51</f>
        <v>0.55999999999999994</v>
      </c>
      <c r="H65" s="185"/>
      <c r="I65" s="217">
        <f t="shared" si="26"/>
        <v>0</v>
      </c>
      <c r="J65" s="239">
        <f t="shared" si="27"/>
        <v>0</v>
      </c>
      <c r="K65" s="240">
        <f>H65*E65</f>
        <v>0</v>
      </c>
      <c r="L65" s="220">
        <f t="shared" si="29"/>
        <v>0</v>
      </c>
    </row>
    <row r="66" spans="1:12" ht="15.75" thickBot="1" x14ac:dyDescent="0.3">
      <c r="A66" s="494"/>
      <c r="B66" s="495"/>
      <c r="C66" s="495"/>
      <c r="D66" s="495"/>
      <c r="E66" s="495"/>
      <c r="F66" s="495"/>
      <c r="G66" s="495"/>
      <c r="H66" s="495"/>
      <c r="I66" s="495"/>
      <c r="J66" s="495"/>
      <c r="K66" s="495"/>
      <c r="L66" s="496"/>
    </row>
    <row r="67" spans="1:12" ht="15.75" thickBot="1" x14ac:dyDescent="0.3">
      <c r="A67" s="212" t="s">
        <v>386</v>
      </c>
      <c r="B67" s="213" t="str">
        <f>Planilha!B52</f>
        <v>PISOS e REVESTIMENTOS</v>
      </c>
      <c r="C67" s="234"/>
      <c r="D67" s="235"/>
      <c r="E67" s="235"/>
      <c r="F67" s="214">
        <f>SUM(F68:F72)</f>
        <v>0</v>
      </c>
      <c r="G67" s="506" t="s">
        <v>87</v>
      </c>
      <c r="H67" s="507"/>
      <c r="I67" s="508"/>
      <c r="J67" s="236">
        <f>SUM(J68:J72)</f>
        <v>0</v>
      </c>
      <c r="K67" s="237">
        <f>SUM(K68:K72)</f>
        <v>0</v>
      </c>
      <c r="L67" s="236">
        <f>SUM(L68:L72)</f>
        <v>0</v>
      </c>
    </row>
    <row r="68" spans="1:12" ht="45" x14ac:dyDescent="0.25">
      <c r="A68" s="180" t="s">
        <v>451</v>
      </c>
      <c r="B68" s="200" t="str">
        <f>Planilha!D53</f>
        <v>PISO EM CONCRETO, PREPARADO EM OBRA COM BETONEIRA, FCK 10MPA, SEM ARMAÇÃO, ACABAMENTO RÚSTICO, ESP. 5CM, INCLUSIVE FORNECIMENTO, LANÇAMENTO, ADENSAMENTO, SARRAFEAMENTO</v>
      </c>
      <c r="C68" s="238" t="str">
        <f>Planilha!E53</f>
        <v>m²</v>
      </c>
      <c r="D68" s="191">
        <f>Planilha!F53</f>
        <v>94.76</v>
      </c>
      <c r="E68" s="192">
        <f>Planilha!I53</f>
        <v>0</v>
      </c>
      <c r="F68" s="193">
        <f>D68*E68</f>
        <v>0</v>
      </c>
      <c r="G68" s="184">
        <f>Planilha!F53</f>
        <v>94.76</v>
      </c>
      <c r="H68" s="185"/>
      <c r="I68" s="217">
        <f>H68</f>
        <v>0</v>
      </c>
      <c r="J68" s="239">
        <f>G68*E68</f>
        <v>0</v>
      </c>
      <c r="K68" s="240">
        <f>H68*E68</f>
        <v>0</v>
      </c>
      <c r="L68" s="220">
        <f>I68*E68</f>
        <v>0</v>
      </c>
    </row>
    <row r="69" spans="1:12" ht="22.5" x14ac:dyDescent="0.25">
      <c r="A69" s="180" t="s">
        <v>452</v>
      </c>
      <c r="B69" s="200" t="str">
        <f>Planilha!D54</f>
        <v>CONTRAPISO DESEMPENADO COM ARGAMASSA, TRAÇO 1:3 (CIMENTO E AREIA), ESP. 25MM</v>
      </c>
      <c r="C69" s="238" t="str">
        <f>Planilha!E54</f>
        <v>m²</v>
      </c>
      <c r="D69" s="191">
        <f>Planilha!F54</f>
        <v>55.660000000000004</v>
      </c>
      <c r="E69" s="192">
        <f>Planilha!I54</f>
        <v>0</v>
      </c>
      <c r="F69" s="193">
        <f t="shared" ref="F69:F72" si="30">D69*E69</f>
        <v>0</v>
      </c>
      <c r="G69" s="184">
        <f>Planilha!F54</f>
        <v>55.660000000000004</v>
      </c>
      <c r="H69" s="185"/>
      <c r="I69" s="217">
        <f t="shared" ref="I69:I72" si="31">H69</f>
        <v>0</v>
      </c>
      <c r="J69" s="239">
        <f t="shared" ref="J69:J72" si="32">G69*E69</f>
        <v>0</v>
      </c>
      <c r="K69" s="240">
        <f t="shared" ref="K69:K72" si="33">H69*E69</f>
        <v>0</v>
      </c>
      <c r="L69" s="220">
        <f t="shared" ref="L69:L72" si="34">I69*E69</f>
        <v>0</v>
      </c>
    </row>
    <row r="70" spans="1:12" ht="56.25" x14ac:dyDescent="0.25">
      <c r="A70" s="180" t="s">
        <v>453</v>
      </c>
      <c r="B70" s="200" t="str">
        <f>Planilha!D55</f>
        <v>REVESTIMENTO COM CERÂMICA APLICADO EM PISO, ACABAMENTO ESMALTADO, AMBIENTE EXTERNO (ANTIDERRAPANTE), PADRÃO EXTRA, DIMENSÃO DA PEÇA ATÉ 2025 CM2, PEI V, ASSENTAMENTO COM ARGAMASSA
INDUSTRIALIZADA, INCLUSIVE REJUNTAMENTO</v>
      </c>
      <c r="C70" s="238" t="str">
        <f>Planilha!E55</f>
        <v>m²</v>
      </c>
      <c r="D70" s="191">
        <f>Planilha!F55</f>
        <v>55.660000000000004</v>
      </c>
      <c r="E70" s="192">
        <f>Planilha!I55</f>
        <v>0</v>
      </c>
      <c r="F70" s="193">
        <f t="shared" si="30"/>
        <v>0</v>
      </c>
      <c r="G70" s="184">
        <f>Planilha!F55</f>
        <v>55.660000000000004</v>
      </c>
      <c r="H70" s="185"/>
      <c r="I70" s="217">
        <f t="shared" si="31"/>
        <v>0</v>
      </c>
      <c r="J70" s="239">
        <f t="shared" si="32"/>
        <v>0</v>
      </c>
      <c r="K70" s="240">
        <f t="shared" si="33"/>
        <v>0</v>
      </c>
      <c r="L70" s="220">
        <f t="shared" si="34"/>
        <v>0</v>
      </c>
    </row>
    <row r="71" spans="1:12" ht="33.75" x14ac:dyDescent="0.25">
      <c r="A71" s="180" t="s">
        <v>454</v>
      </c>
      <c r="B71" s="200" t="str">
        <f>Planilha!D56</f>
        <v>RODAPÉ COM REVESTIMENTO EM CERÂMICA, ALTURA 10 CM, ASSENTAMENTO COM ARGAMASSA INDUSTRIALIZADA, INCLUSIVE REJUNTAMENTO</v>
      </c>
      <c r="C71" s="238" t="str">
        <f>Planilha!E56</f>
        <v>m</v>
      </c>
      <c r="D71" s="191">
        <f>Planilha!F56</f>
        <v>48.400000000000006</v>
      </c>
      <c r="E71" s="192">
        <f>Planilha!I56</f>
        <v>0</v>
      </c>
      <c r="F71" s="193">
        <f t="shared" si="30"/>
        <v>0</v>
      </c>
      <c r="G71" s="184">
        <f>Planilha!F56</f>
        <v>48.400000000000006</v>
      </c>
      <c r="H71" s="185"/>
      <c r="I71" s="217">
        <f t="shared" si="31"/>
        <v>0</v>
      </c>
      <c r="J71" s="239">
        <f t="shared" si="32"/>
        <v>0</v>
      </c>
      <c r="K71" s="240">
        <f t="shared" si="33"/>
        <v>0</v>
      </c>
      <c r="L71" s="220">
        <f t="shared" si="34"/>
        <v>0</v>
      </c>
    </row>
    <row r="72" spans="1:12" ht="45.75" thickBot="1" x14ac:dyDescent="0.3">
      <c r="A72" s="180" t="s">
        <v>455</v>
      </c>
      <c r="B72" s="200" t="str">
        <f>Planilha!D57</f>
        <v>REVESTIMENTO COM AZULEJO BRANCO (30X30CM), JUNTA A PRUMO, ASSENTAMENTO COM ARGAMASSA INDUSTRIALIZADA, INCLUSIVE REJUNTAMENTO (COZINHA, BANHEIRO, A. SERVIÇO)</v>
      </c>
      <c r="C72" s="238" t="str">
        <f>Planilha!E57</f>
        <v>m²</v>
      </c>
      <c r="D72" s="191">
        <f>Planilha!F57</f>
        <v>21.555</v>
      </c>
      <c r="E72" s="192">
        <f>Planilha!I57</f>
        <v>0</v>
      </c>
      <c r="F72" s="193">
        <f t="shared" si="30"/>
        <v>0</v>
      </c>
      <c r="G72" s="184">
        <f>Planilha!F57</f>
        <v>21.555</v>
      </c>
      <c r="H72" s="185"/>
      <c r="I72" s="217">
        <f t="shared" si="31"/>
        <v>0</v>
      </c>
      <c r="J72" s="239">
        <f t="shared" si="32"/>
        <v>0</v>
      </c>
      <c r="K72" s="240">
        <f t="shared" si="33"/>
        <v>0</v>
      </c>
      <c r="L72" s="220">
        <f t="shared" si="34"/>
        <v>0</v>
      </c>
    </row>
    <row r="73" spans="1:12" ht="15.75" thickBot="1" x14ac:dyDescent="0.3">
      <c r="A73" s="494"/>
      <c r="B73" s="495"/>
      <c r="C73" s="495"/>
      <c r="D73" s="495"/>
      <c r="E73" s="495"/>
      <c r="F73" s="495"/>
      <c r="G73" s="495"/>
      <c r="H73" s="495"/>
      <c r="I73" s="495"/>
      <c r="J73" s="495"/>
      <c r="K73" s="495"/>
      <c r="L73" s="496"/>
    </row>
    <row r="74" spans="1:12" ht="15.75" thickBot="1" x14ac:dyDescent="0.3">
      <c r="A74" s="212" t="s">
        <v>387</v>
      </c>
      <c r="B74" s="213" t="str">
        <f>Planilha!B58</f>
        <v>PINTURA</v>
      </c>
      <c r="C74" s="234"/>
      <c r="D74" s="235"/>
      <c r="E74" s="235"/>
      <c r="F74" s="214">
        <f>SUM(F75:F77)</f>
        <v>0</v>
      </c>
      <c r="G74" s="506" t="s">
        <v>87</v>
      </c>
      <c r="H74" s="507"/>
      <c r="I74" s="508"/>
      <c r="J74" s="236">
        <f>SUM(J75:J77)</f>
        <v>0</v>
      </c>
      <c r="K74" s="237">
        <f>SUM(K75:K77)</f>
        <v>0</v>
      </c>
      <c r="L74" s="236">
        <f>SUM(L75:L77)</f>
        <v>0</v>
      </c>
    </row>
    <row r="75" spans="1:12" ht="33.75" x14ac:dyDescent="0.25">
      <c r="A75" s="180" t="s">
        <v>456</v>
      </c>
      <c r="B75" s="200" t="str">
        <f>Planilha!D59</f>
        <v>PREPARAÇÃO PARA EMASSAMENTO OU PINTURA (LÁTEX/ ACRÍLICA) EM PAREDE, INCLUSIVE UMA (1) DEMÃO DE SELADOR ACRÍLICO</v>
      </c>
      <c r="C75" s="238" t="str">
        <f>Planilha!E59</f>
        <v>m²</v>
      </c>
      <c r="D75" s="191">
        <f>Planilha!F59</f>
        <v>256.42450000000002</v>
      </c>
      <c r="E75" s="192">
        <f>Planilha!I59</f>
        <v>0</v>
      </c>
      <c r="F75" s="193">
        <f>D75*E75</f>
        <v>0</v>
      </c>
      <c r="G75" s="184">
        <f>Planilha!F59</f>
        <v>256.42450000000002</v>
      </c>
      <c r="H75" s="185"/>
      <c r="I75" s="217">
        <f>H75</f>
        <v>0</v>
      </c>
      <c r="J75" s="239">
        <f>G75*E75</f>
        <v>0</v>
      </c>
      <c r="K75" s="240">
        <f>H75*E75</f>
        <v>0</v>
      </c>
      <c r="L75" s="220">
        <f>I75*E75</f>
        <v>0</v>
      </c>
    </row>
    <row r="76" spans="1:12" ht="33.75" x14ac:dyDescent="0.25">
      <c r="A76" s="180" t="s">
        <v>457</v>
      </c>
      <c r="B76" s="200" t="str">
        <f>Planilha!D60</f>
        <v>PINTURA LÁTEX (PVA) EM PAREDE, DUAS (2) DEMÃOS, EXCLUSIVE SELADOR ACRÍLICO E MASSA ACRÍLICA/CORRIDA (PVA) - FACES INTERNAS</v>
      </c>
      <c r="C76" s="238" t="str">
        <f>Planilha!E60</f>
        <v>m²</v>
      </c>
      <c r="D76" s="191">
        <f>Planilha!F60</f>
        <v>148.76500000000001</v>
      </c>
      <c r="E76" s="192">
        <f>Planilha!I60</f>
        <v>0</v>
      </c>
      <c r="F76" s="193">
        <f t="shared" ref="F76:F77" si="35">D76*E76</f>
        <v>0</v>
      </c>
      <c r="G76" s="184">
        <f>Planilha!F60</f>
        <v>148.76500000000001</v>
      </c>
      <c r="H76" s="185"/>
      <c r="I76" s="217">
        <f t="shared" ref="I76:I77" si="36">H76</f>
        <v>0</v>
      </c>
      <c r="J76" s="239">
        <f t="shared" ref="J76:J77" si="37">G76*E76</f>
        <v>0</v>
      </c>
      <c r="K76" s="240">
        <f>H76*E76</f>
        <v>0</v>
      </c>
      <c r="L76" s="220">
        <f t="shared" ref="L76:L77" si="38">I76*E76</f>
        <v>0</v>
      </c>
    </row>
    <row r="77" spans="1:12" ht="34.5" thickBot="1" x14ac:dyDescent="0.3">
      <c r="A77" s="180" t="s">
        <v>458</v>
      </c>
      <c r="B77" s="200" t="str">
        <f>Planilha!D61</f>
        <v>PINTURA ACRÍLICA EM PAREDE, DUAS (2) DEMÃOS , EXCLUSIVE SELADOR ACRÍLICO E MASSA ACRÍLICA/CORRIDA (PVA) - FACES EXTERNAS</v>
      </c>
      <c r="C77" s="238" t="str">
        <f>Planilha!E61</f>
        <v>m²</v>
      </c>
      <c r="D77" s="191">
        <f>Planilha!F61</f>
        <v>107.65950000000001</v>
      </c>
      <c r="E77" s="192">
        <f>Planilha!I61</f>
        <v>0</v>
      </c>
      <c r="F77" s="193">
        <f t="shared" si="35"/>
        <v>0</v>
      </c>
      <c r="G77" s="184">
        <f>Planilha!F61</f>
        <v>107.65950000000001</v>
      </c>
      <c r="H77" s="185"/>
      <c r="I77" s="217">
        <f t="shared" si="36"/>
        <v>0</v>
      </c>
      <c r="J77" s="239">
        <f t="shared" si="37"/>
        <v>0</v>
      </c>
      <c r="K77" s="240">
        <f>H77*E77</f>
        <v>0</v>
      </c>
      <c r="L77" s="220">
        <f t="shared" si="38"/>
        <v>0</v>
      </c>
    </row>
    <row r="78" spans="1:12" ht="15.75" thickBot="1" x14ac:dyDescent="0.3">
      <c r="A78" s="494"/>
      <c r="B78" s="495"/>
      <c r="C78" s="495"/>
      <c r="D78" s="495"/>
      <c r="E78" s="495"/>
      <c r="F78" s="495"/>
      <c r="G78" s="495"/>
      <c r="H78" s="495"/>
      <c r="I78" s="495"/>
      <c r="J78" s="495"/>
      <c r="K78" s="495"/>
      <c r="L78" s="496"/>
    </row>
    <row r="79" spans="1:12" ht="15.75" thickBot="1" x14ac:dyDescent="0.3">
      <c r="A79" s="212" t="s">
        <v>388</v>
      </c>
      <c r="B79" s="213" t="str">
        <f>Planilha!B62</f>
        <v>FORRO DE PVC</v>
      </c>
      <c r="C79" s="234"/>
      <c r="D79" s="235"/>
      <c r="E79" s="235"/>
      <c r="F79" s="214">
        <f>SUM(F80:F81)</f>
        <v>0</v>
      </c>
      <c r="G79" s="506"/>
      <c r="H79" s="507"/>
      <c r="I79" s="508"/>
      <c r="J79" s="236">
        <f>SUM(J80:J81)</f>
        <v>0</v>
      </c>
      <c r="K79" s="237">
        <f>SUM(K80:K81)</f>
        <v>0</v>
      </c>
      <c r="L79" s="236">
        <f>SUM(L80:L81)</f>
        <v>0</v>
      </c>
    </row>
    <row r="80" spans="1:12" ht="45" x14ac:dyDescent="0.25">
      <c r="A80" s="180" t="s">
        <v>459</v>
      </c>
      <c r="B80" s="200" t="str">
        <f>Planilha!D63</f>
        <v>FORRO EM RÉGUA DE PVC, LARGURA 20CM, NA COR BRANCA, INCLUSIVE ESTRUTURA DE FIXAÇÃO E PENDURAIS METÁLICOS E ACESSÓRIOS DE FIXAÇÃO, EXCLUSIVE RODAFORRO OU MOLDURA</v>
      </c>
      <c r="C80" s="238" t="str">
        <f>Planilha!E63</f>
        <v>m²</v>
      </c>
      <c r="D80" s="191">
        <f>Planilha!F63</f>
        <v>45.66</v>
      </c>
      <c r="E80" s="192">
        <f>Planilha!I63</f>
        <v>0</v>
      </c>
      <c r="F80" s="193">
        <f>D80*E80</f>
        <v>0</v>
      </c>
      <c r="G80" s="184">
        <f>Planilha!F63</f>
        <v>45.66</v>
      </c>
      <c r="H80" s="185"/>
      <c r="I80" s="217">
        <f>H80</f>
        <v>0</v>
      </c>
      <c r="J80" s="239">
        <f>G80*E80</f>
        <v>0</v>
      </c>
      <c r="K80" s="240">
        <f>H80*E80</f>
        <v>0</v>
      </c>
      <c r="L80" s="220">
        <f>I80*E80</f>
        <v>0</v>
      </c>
    </row>
    <row r="81" spans="1:12" ht="34.5" thickBot="1" x14ac:dyDescent="0.3">
      <c r="A81" s="180" t="s">
        <v>460</v>
      </c>
      <c r="B81" s="200" t="str">
        <f>Planilha!D64</f>
        <v>RODAFORRO EM PVC, TIPO "U", NA COR BRANCA, PARA FORRO EM RÉGUA DE PVC, INCLUSIVE ACESSÓRIOS DE FIXAÇÃO</v>
      </c>
      <c r="C81" s="238" t="str">
        <f>Planilha!E64</f>
        <v>m</v>
      </c>
      <c r="D81" s="191">
        <f>Planilha!F64</f>
        <v>58.099999999999994</v>
      </c>
      <c r="E81" s="192">
        <f>Planilha!I64</f>
        <v>0</v>
      </c>
      <c r="F81" s="193">
        <f>D81*E81</f>
        <v>0</v>
      </c>
      <c r="G81" s="184">
        <f>Planilha!F64</f>
        <v>58.099999999999994</v>
      </c>
      <c r="H81" s="185"/>
      <c r="I81" s="217">
        <f>H81</f>
        <v>0</v>
      </c>
      <c r="J81" s="239">
        <f>G81*E81</f>
        <v>0</v>
      </c>
      <c r="K81" s="240">
        <f>H81*E81</f>
        <v>0</v>
      </c>
      <c r="L81" s="220">
        <f>I81*E81</f>
        <v>0</v>
      </c>
    </row>
    <row r="82" spans="1:12" ht="15.75" thickBot="1" x14ac:dyDescent="0.3">
      <c r="A82" s="494"/>
      <c r="B82" s="495"/>
      <c r="C82" s="495"/>
      <c r="D82" s="495"/>
      <c r="E82" s="495"/>
      <c r="F82" s="495"/>
      <c r="G82" s="495"/>
      <c r="H82" s="495"/>
      <c r="I82" s="495"/>
      <c r="J82" s="495"/>
      <c r="K82" s="495"/>
      <c r="L82" s="496"/>
    </row>
    <row r="83" spans="1:12" ht="15.75" thickBot="1" x14ac:dyDescent="0.3">
      <c r="A83" s="212" t="s">
        <v>389</v>
      </c>
      <c r="B83" s="213" t="str">
        <f>Planilha!B65</f>
        <v>PEÇAS EM GRANITO</v>
      </c>
      <c r="C83" s="234"/>
      <c r="D83" s="235"/>
      <c r="E83" s="235"/>
      <c r="F83" s="214">
        <f>SUM(F84:F87)</f>
        <v>0</v>
      </c>
      <c r="G83" s="506" t="s">
        <v>87</v>
      </c>
      <c r="H83" s="507"/>
      <c r="I83" s="508"/>
      <c r="J83" s="236">
        <f>SUM(J84:J87)</f>
        <v>0</v>
      </c>
      <c r="K83" s="237">
        <f>SUM(K84:K87)</f>
        <v>0</v>
      </c>
      <c r="L83" s="236">
        <f>SUM(L84:L87)</f>
        <v>0</v>
      </c>
    </row>
    <row r="84" spans="1:12" ht="22.5" x14ac:dyDescent="0.25">
      <c r="A84" s="180" t="s">
        <v>461</v>
      </c>
      <c r="B84" s="200" t="str">
        <f>Planilha!D66</f>
        <v>BANCADA EM GRANITO CINZA ANDORINHA E = 2 CM, APOIADA EM CONSOLE DE METALON 20 X 30 MM</v>
      </c>
      <c r="C84" s="238" t="str">
        <f>Planilha!E66</f>
        <v>m²</v>
      </c>
      <c r="D84" s="191">
        <f>Planilha!F66</f>
        <v>1.875</v>
      </c>
      <c r="E84" s="192">
        <f>Planilha!I66</f>
        <v>0</v>
      </c>
      <c r="F84" s="193">
        <f>D84*E84</f>
        <v>0</v>
      </c>
      <c r="G84" s="184">
        <f>Planilha!F66</f>
        <v>1.875</v>
      </c>
      <c r="H84" s="185"/>
      <c r="I84" s="217">
        <f>H84</f>
        <v>0</v>
      </c>
      <c r="J84" s="239">
        <f>G84*E84</f>
        <v>0</v>
      </c>
      <c r="K84" s="240">
        <f>H84*E84</f>
        <v>0</v>
      </c>
      <c r="L84" s="220">
        <f>I84*E84</f>
        <v>0</v>
      </c>
    </row>
    <row r="85" spans="1:12" ht="33.75" x14ac:dyDescent="0.25">
      <c r="A85" s="180" t="s">
        <v>462</v>
      </c>
      <c r="B85" s="200" t="str">
        <f>Planilha!D67</f>
        <v>RODABANCA/FRONTÃO PARA BANCADA EM GRANITO, COR CINZA ANDORINHA, ESP. 2CM, ALTURA DE 10CM, INCLUSIVE REJUNTAMENTO EM MASSA PLÁSTICA NA COR DA PEDRA</v>
      </c>
      <c r="C85" s="238" t="str">
        <f>Planilha!E67</f>
        <v>m</v>
      </c>
      <c r="D85" s="191">
        <f>Planilha!F67</f>
        <v>4.3600000000000003</v>
      </c>
      <c r="E85" s="192">
        <f>Planilha!I67</f>
        <v>0</v>
      </c>
      <c r="F85" s="193">
        <f t="shared" ref="F85:F87" si="39">D85*E85</f>
        <v>0</v>
      </c>
      <c r="G85" s="184">
        <f>Planilha!F67</f>
        <v>4.3600000000000003</v>
      </c>
      <c r="H85" s="264"/>
      <c r="I85" s="217">
        <f t="shared" ref="I85:I87" si="40">H85</f>
        <v>0</v>
      </c>
      <c r="J85" s="239">
        <f t="shared" ref="J85:J87" si="41">G85*E85</f>
        <v>0</v>
      </c>
      <c r="K85" s="240">
        <f t="shared" ref="K85:K87" si="42">H85*E85</f>
        <v>0</v>
      </c>
      <c r="L85" s="220">
        <f t="shared" ref="L85:L87" si="43">I85*E85</f>
        <v>0</v>
      </c>
    </row>
    <row r="86" spans="1:12" x14ac:dyDescent="0.25">
      <c r="A86" s="180" t="s">
        <v>463</v>
      </c>
      <c r="B86" s="200" t="str">
        <f>Planilha!D68</f>
        <v xml:space="preserve">PEITORIL DE GRANITO CINZA ANDORINHA E = 2 CM </v>
      </c>
      <c r="C86" s="238" t="str">
        <f>Planilha!E68</f>
        <v>m²</v>
      </c>
      <c r="D86" s="191">
        <f>Planilha!F68</f>
        <v>1.6</v>
      </c>
      <c r="E86" s="192">
        <f>Planilha!I68</f>
        <v>0</v>
      </c>
      <c r="F86" s="193">
        <f t="shared" si="39"/>
        <v>0</v>
      </c>
      <c r="G86" s="184">
        <f>Planilha!F68</f>
        <v>1.6</v>
      </c>
      <c r="H86" s="185"/>
      <c r="I86" s="217">
        <f t="shared" si="40"/>
        <v>0</v>
      </c>
      <c r="J86" s="239">
        <f t="shared" si="41"/>
        <v>0</v>
      </c>
      <c r="K86" s="240">
        <f t="shared" si="42"/>
        <v>0</v>
      </c>
      <c r="L86" s="220">
        <f t="shared" si="43"/>
        <v>0</v>
      </c>
    </row>
    <row r="87" spans="1:12" ht="15.75" thickBot="1" x14ac:dyDescent="0.3">
      <c r="A87" s="180" t="s">
        <v>464</v>
      </c>
      <c r="B87" s="200" t="str">
        <f>Planilha!D69</f>
        <v>SOLEIRA DE GRANITO CINZA ANDORINHA E = 3 CM</v>
      </c>
      <c r="C87" s="238" t="str">
        <f>Planilha!E69</f>
        <v>m²</v>
      </c>
      <c r="D87" s="191">
        <f>Planilha!F69</f>
        <v>0.58499999999999996</v>
      </c>
      <c r="E87" s="192">
        <f>Planilha!I69</f>
        <v>0</v>
      </c>
      <c r="F87" s="193">
        <f t="shared" si="39"/>
        <v>0</v>
      </c>
      <c r="G87" s="184">
        <f>Planilha!F69</f>
        <v>0.58499999999999996</v>
      </c>
      <c r="H87" s="185"/>
      <c r="I87" s="217">
        <f t="shared" si="40"/>
        <v>0</v>
      </c>
      <c r="J87" s="239">
        <f t="shared" si="41"/>
        <v>0</v>
      </c>
      <c r="K87" s="240">
        <f t="shared" si="42"/>
        <v>0</v>
      </c>
      <c r="L87" s="220">
        <f t="shared" si="43"/>
        <v>0</v>
      </c>
    </row>
    <row r="88" spans="1:12" ht="15.75" thickBot="1" x14ac:dyDescent="0.3">
      <c r="A88" s="494"/>
      <c r="B88" s="495"/>
      <c r="C88" s="495"/>
      <c r="D88" s="495"/>
      <c r="E88" s="495"/>
      <c r="F88" s="495"/>
      <c r="G88" s="495"/>
      <c r="H88" s="495"/>
      <c r="I88" s="495"/>
      <c r="J88" s="495"/>
      <c r="K88" s="495"/>
      <c r="L88" s="496"/>
    </row>
    <row r="89" spans="1:12" ht="15.75" thickBot="1" x14ac:dyDescent="0.3">
      <c r="A89" s="212" t="s">
        <v>390</v>
      </c>
      <c r="B89" s="213" t="str">
        <f>Planilha!B70</f>
        <v xml:space="preserve">LOUÇAS E METAIS </v>
      </c>
      <c r="C89" s="234"/>
      <c r="D89" s="235"/>
      <c r="E89" s="235"/>
      <c r="F89" s="214">
        <f>SUM(F90:F102)</f>
        <v>0</v>
      </c>
      <c r="G89" s="506" t="s">
        <v>87</v>
      </c>
      <c r="H89" s="507"/>
      <c r="I89" s="508"/>
      <c r="J89" s="236">
        <f>SUM(J90:J102)</f>
        <v>0</v>
      </c>
      <c r="K89" s="237">
        <f>SUM(K90:K102)</f>
        <v>0</v>
      </c>
      <c r="L89" s="236">
        <f>SUM(L90:L102)</f>
        <v>0</v>
      </c>
    </row>
    <row r="90" spans="1:12" x14ac:dyDescent="0.25">
      <c r="A90" s="180" t="s">
        <v>465</v>
      </c>
      <c r="B90" s="200" t="str">
        <f>Planilha!D71</f>
        <v>CUBA PARA PIA ACO INOX NO. 1 METALPRESS/EQUIVALENTE</v>
      </c>
      <c r="C90" s="238" t="str">
        <f>Planilha!E71</f>
        <v>un</v>
      </c>
      <c r="D90" s="191">
        <f>Planilha!F71</f>
        <v>1</v>
      </c>
      <c r="E90" s="192">
        <f>Planilha!I71</f>
        <v>0</v>
      </c>
      <c r="F90" s="193">
        <f>D90*E90</f>
        <v>0</v>
      </c>
      <c r="G90" s="184">
        <f>Planilha!F71</f>
        <v>1</v>
      </c>
      <c r="H90" s="185"/>
      <c r="I90" s="217">
        <f>H90</f>
        <v>0</v>
      </c>
      <c r="J90" s="239">
        <f>G90*E90</f>
        <v>0</v>
      </c>
      <c r="K90" s="240">
        <f>H90*E90</f>
        <v>0</v>
      </c>
      <c r="L90" s="220">
        <f>I90*E90</f>
        <v>0</v>
      </c>
    </row>
    <row r="91" spans="1:12" ht="22.5" x14ac:dyDescent="0.25">
      <c r="A91" s="180" t="s">
        <v>466</v>
      </c>
      <c r="B91" s="200" t="str">
        <f>Planilha!D72</f>
        <v>TORNEIRA P/ PIA COZ. LINHA PERTUTTI DOCOL OU EQUIVALENTE</v>
      </c>
      <c r="C91" s="238" t="str">
        <f>Planilha!E72</f>
        <v>un</v>
      </c>
      <c r="D91" s="191">
        <f>Planilha!F72</f>
        <v>1</v>
      </c>
      <c r="E91" s="192">
        <f>Planilha!I72</f>
        <v>0</v>
      </c>
      <c r="F91" s="193">
        <f t="shared" ref="F91:F102" si="44">D91*E91</f>
        <v>0</v>
      </c>
      <c r="G91" s="184">
        <f>Planilha!F72</f>
        <v>1</v>
      </c>
      <c r="H91" s="185"/>
      <c r="I91" s="217">
        <f t="shared" ref="I91:I102" si="45">H91</f>
        <v>0</v>
      </c>
      <c r="J91" s="239">
        <f t="shared" ref="J91:J102" si="46">G91*E91</f>
        <v>0</v>
      </c>
      <c r="K91" s="240">
        <f t="shared" ref="K91:K101" si="47">H91*E91</f>
        <v>0</v>
      </c>
      <c r="L91" s="220">
        <f t="shared" ref="L91:L102" si="48">I91*E91</f>
        <v>0</v>
      </c>
    </row>
    <row r="92" spans="1:12" ht="22.5" x14ac:dyDescent="0.25">
      <c r="A92" s="180" t="s">
        <v>467</v>
      </c>
      <c r="B92" s="200" t="str">
        <f>Planilha!D73</f>
        <v>CUBA SOBREPOR OVAL (52 X 44,5 CM) CELITE / EQUIVALENTE</v>
      </c>
      <c r="C92" s="238" t="str">
        <f>Planilha!E73</f>
        <v>un</v>
      </c>
      <c r="D92" s="191">
        <f>Planilha!F73</f>
        <v>1</v>
      </c>
      <c r="E92" s="192">
        <f>Planilha!I73</f>
        <v>0</v>
      </c>
      <c r="F92" s="193">
        <f t="shared" si="44"/>
        <v>0</v>
      </c>
      <c r="G92" s="184">
        <f>Planilha!F73</f>
        <v>1</v>
      </c>
      <c r="H92" s="185"/>
      <c r="I92" s="217">
        <f t="shared" si="45"/>
        <v>0</v>
      </c>
      <c r="J92" s="239">
        <f t="shared" si="46"/>
        <v>0</v>
      </c>
      <c r="K92" s="240">
        <f t="shared" si="47"/>
        <v>0</v>
      </c>
      <c r="L92" s="220">
        <f t="shared" si="48"/>
        <v>0</v>
      </c>
    </row>
    <row r="93" spans="1:12" ht="22.5" x14ac:dyDescent="0.25">
      <c r="A93" s="180" t="s">
        <v>468</v>
      </c>
      <c r="B93" s="200" t="str">
        <f>Planilha!D74</f>
        <v>TORNEIRA PARA LAVATORIO REF.1194-AS 1/2" FABRIMAR OU EQUIVALENTE</v>
      </c>
      <c r="C93" s="238" t="str">
        <f>Planilha!E74</f>
        <v>un</v>
      </c>
      <c r="D93" s="191">
        <f>Planilha!F74</f>
        <v>1</v>
      </c>
      <c r="E93" s="192">
        <f>Planilha!I74</f>
        <v>0</v>
      </c>
      <c r="F93" s="193">
        <f t="shared" si="44"/>
        <v>0</v>
      </c>
      <c r="G93" s="184">
        <f>Planilha!F74</f>
        <v>1</v>
      </c>
      <c r="H93" s="185"/>
      <c r="I93" s="217">
        <f t="shared" si="45"/>
        <v>0</v>
      </c>
      <c r="J93" s="239">
        <f t="shared" si="46"/>
        <v>0</v>
      </c>
      <c r="K93" s="240">
        <f t="shared" si="47"/>
        <v>0</v>
      </c>
      <c r="L93" s="220">
        <f t="shared" si="48"/>
        <v>0</v>
      </c>
    </row>
    <row r="94" spans="1:12" ht="45" x14ac:dyDescent="0.25">
      <c r="A94" s="180" t="s">
        <v>469</v>
      </c>
      <c r="B94" s="200" t="str">
        <f>Planilha!D75</f>
        <v>BACIA SANITÁRIA (VASO) DE LOUÇA COM CAIXA ACOPLADA, COR BRANCA, INCLUSIVE ACESSÓRIOS DE FIXAÇÃO/VEDAÇÃO, ENGATE FLEXÍVEL METÁLICO, FORNECIMENTO, INSTALAÇÃO E REJUNTAMENTO</v>
      </c>
      <c r="C94" s="238" t="str">
        <f>Planilha!E75</f>
        <v>un</v>
      </c>
      <c r="D94" s="191">
        <f>Planilha!F75</f>
        <v>1</v>
      </c>
      <c r="E94" s="192">
        <f>Planilha!I75</f>
        <v>0</v>
      </c>
      <c r="F94" s="193">
        <f t="shared" si="44"/>
        <v>0</v>
      </c>
      <c r="G94" s="184">
        <f>Planilha!F75</f>
        <v>1</v>
      </c>
      <c r="H94" s="185"/>
      <c r="I94" s="217">
        <f t="shared" si="45"/>
        <v>0</v>
      </c>
      <c r="J94" s="239">
        <f t="shared" si="46"/>
        <v>0</v>
      </c>
      <c r="K94" s="240">
        <f t="shared" si="47"/>
        <v>0</v>
      </c>
      <c r="L94" s="220">
        <f t="shared" si="48"/>
        <v>0</v>
      </c>
    </row>
    <row r="95" spans="1:12" ht="33.75" x14ac:dyDescent="0.25">
      <c r="A95" s="180" t="s">
        <v>470</v>
      </c>
      <c r="B95" s="200" t="str">
        <f>Planilha!D76</f>
        <v>DUCHA HIGIÊNICA COM REGISTRO PARA CONTROLE DE FLUXO DE ÁGUA, DIÂMETRO 1/2" (20MM), INCLUSIVE FORNECIMENTO E INSTALAÇÃO</v>
      </c>
      <c r="C95" s="238" t="str">
        <f>Planilha!E76</f>
        <v>un</v>
      </c>
      <c r="D95" s="191">
        <f>Planilha!F76</f>
        <v>1</v>
      </c>
      <c r="E95" s="192">
        <f>Planilha!I76</f>
        <v>0</v>
      </c>
      <c r="F95" s="193">
        <f t="shared" si="44"/>
        <v>0</v>
      </c>
      <c r="G95" s="184">
        <f>Planilha!F76</f>
        <v>1</v>
      </c>
      <c r="H95" s="185"/>
      <c r="I95" s="217">
        <f t="shared" si="45"/>
        <v>0</v>
      </c>
      <c r="J95" s="239">
        <f t="shared" si="46"/>
        <v>0</v>
      </c>
      <c r="K95" s="240">
        <f t="shared" si="47"/>
        <v>0</v>
      </c>
      <c r="L95" s="220">
        <f t="shared" si="48"/>
        <v>0</v>
      </c>
    </row>
    <row r="96" spans="1:12" x14ac:dyDescent="0.25">
      <c r="A96" s="180" t="s">
        <v>471</v>
      </c>
      <c r="B96" s="200" t="str">
        <f>Planilha!D77</f>
        <v>CHUVEIRO MAX DUCHA LORENZETI OU EQUIVALENTE</v>
      </c>
      <c r="C96" s="238" t="str">
        <f>Planilha!E77</f>
        <v>un</v>
      </c>
      <c r="D96" s="191">
        <f>Planilha!F77</f>
        <v>1</v>
      </c>
      <c r="E96" s="192">
        <f>Planilha!I77</f>
        <v>0</v>
      </c>
      <c r="F96" s="193">
        <f t="shared" si="44"/>
        <v>0</v>
      </c>
      <c r="G96" s="184">
        <f>Planilha!F77</f>
        <v>1</v>
      </c>
      <c r="H96" s="185"/>
      <c r="I96" s="217">
        <f t="shared" si="45"/>
        <v>0</v>
      </c>
      <c r="J96" s="239">
        <f t="shared" si="46"/>
        <v>0</v>
      </c>
      <c r="K96" s="240">
        <f t="shared" si="47"/>
        <v>0</v>
      </c>
      <c r="L96" s="220">
        <f t="shared" si="48"/>
        <v>0</v>
      </c>
    </row>
    <row r="97" spans="1:12" x14ac:dyDescent="0.25">
      <c r="A97" s="180" t="s">
        <v>472</v>
      </c>
      <c r="B97" s="200" t="str">
        <f>Planilha!D78</f>
        <v>PAPELEIRA METÁLICA CROMADA, INCLUSIVE FIXAÇÃO</v>
      </c>
      <c r="C97" s="238" t="str">
        <f>Planilha!E78</f>
        <v>un</v>
      </c>
      <c r="D97" s="191">
        <f>Planilha!F78</f>
        <v>1</v>
      </c>
      <c r="E97" s="192">
        <f>Planilha!I78</f>
        <v>0</v>
      </c>
      <c r="F97" s="193">
        <f t="shared" si="44"/>
        <v>0</v>
      </c>
      <c r="G97" s="184">
        <f>Planilha!F78</f>
        <v>1</v>
      </c>
      <c r="H97" s="185"/>
      <c r="I97" s="217">
        <f t="shared" si="45"/>
        <v>0</v>
      </c>
      <c r="J97" s="239">
        <f t="shared" si="46"/>
        <v>0</v>
      </c>
      <c r="K97" s="240">
        <f t="shared" si="47"/>
        <v>0</v>
      </c>
      <c r="L97" s="220">
        <f t="shared" si="48"/>
        <v>0</v>
      </c>
    </row>
    <row r="98" spans="1:12" x14ac:dyDescent="0.25">
      <c r="A98" s="180" t="s">
        <v>473</v>
      </c>
      <c r="B98" s="200" t="str">
        <f>Planilha!D79</f>
        <v>CABIDE EM TUBO DE AÇO GALVANIZADO D = 1/2"</v>
      </c>
      <c r="C98" s="238" t="str">
        <f>Planilha!E79</f>
        <v>un</v>
      </c>
      <c r="D98" s="191">
        <f>Planilha!F79</f>
        <v>1</v>
      </c>
      <c r="E98" s="192">
        <f>Planilha!I79</f>
        <v>0</v>
      </c>
      <c r="F98" s="193">
        <f t="shared" si="44"/>
        <v>0</v>
      </c>
      <c r="G98" s="184">
        <f>Planilha!F79</f>
        <v>1</v>
      </c>
      <c r="H98" s="185"/>
      <c r="I98" s="217">
        <f t="shared" si="45"/>
        <v>0</v>
      </c>
      <c r="J98" s="239">
        <f t="shared" si="46"/>
        <v>0</v>
      </c>
      <c r="K98" s="240">
        <f t="shared" si="47"/>
        <v>0</v>
      </c>
      <c r="L98" s="220">
        <f t="shared" si="48"/>
        <v>0</v>
      </c>
    </row>
    <row r="99" spans="1:12" ht="22.5" x14ac:dyDescent="0.25">
      <c r="A99" s="180" t="s">
        <v>474</v>
      </c>
      <c r="B99" s="200" t="str">
        <f>Planilha!D80</f>
        <v>SABONETEIRA DE LOUCA BRANCA S/ ALCA REF.604 CELITE OU EQUIVALENTE</v>
      </c>
      <c r="C99" s="238" t="str">
        <f>Planilha!E80</f>
        <v>un</v>
      </c>
      <c r="D99" s="191">
        <f>Planilha!F80</f>
        <v>1</v>
      </c>
      <c r="E99" s="192">
        <f>Planilha!I80</f>
        <v>0</v>
      </c>
      <c r="F99" s="193">
        <f t="shared" si="44"/>
        <v>0</v>
      </c>
      <c r="G99" s="184">
        <f>Planilha!F80</f>
        <v>1</v>
      </c>
      <c r="H99" s="185"/>
      <c r="I99" s="217">
        <f t="shared" si="45"/>
        <v>0</v>
      </c>
      <c r="J99" s="239">
        <f t="shared" si="46"/>
        <v>0</v>
      </c>
      <c r="K99" s="240">
        <f t="shared" si="47"/>
        <v>0</v>
      </c>
      <c r="L99" s="220">
        <f t="shared" si="48"/>
        <v>0</v>
      </c>
    </row>
    <row r="100" spans="1:12" ht="56.25" x14ac:dyDescent="0.25">
      <c r="A100" s="180" t="s">
        <v>475</v>
      </c>
      <c r="B100" s="200" t="str">
        <f>Planilha!D81</f>
        <v>TANQUE DE MÁRMORE SINTÉTICO DUPLO, CAPACIDADE 37 LITROS, INCLUSIVE ACESSÓRIOS DE FIXAÇÃO, VÁLVULA DE ESCOAMENTO DE METAL COM ACABAMENTO CROMADO, SIFÃO DE METAL TIPO COPO COM ACABAMENTO CROMADO, FORNECIMENTO E INSTALAÇÃO, EXCLUSIVE TORNEIRA</v>
      </c>
      <c r="C100" s="238" t="str">
        <f>Planilha!E81</f>
        <v>un</v>
      </c>
      <c r="D100" s="191">
        <f>Planilha!F81</f>
        <v>1</v>
      </c>
      <c r="E100" s="192">
        <f>Planilha!I81</f>
        <v>0</v>
      </c>
      <c r="F100" s="193">
        <f t="shared" si="44"/>
        <v>0</v>
      </c>
      <c r="G100" s="184">
        <f>Planilha!F81</f>
        <v>1</v>
      </c>
      <c r="H100" s="185"/>
      <c r="I100" s="217">
        <f t="shared" si="45"/>
        <v>0</v>
      </c>
      <c r="J100" s="239">
        <f t="shared" si="46"/>
        <v>0</v>
      </c>
      <c r="K100" s="240">
        <f t="shared" si="47"/>
        <v>0</v>
      </c>
      <c r="L100" s="220">
        <f t="shared" si="48"/>
        <v>0</v>
      </c>
    </row>
    <row r="101" spans="1:12" x14ac:dyDescent="0.25">
      <c r="A101" s="180" t="s">
        <v>476</v>
      </c>
      <c r="B101" s="200" t="str">
        <f>Planilha!D82</f>
        <v>TORNEIRA PARA TANQUE</v>
      </c>
      <c r="C101" s="238" t="str">
        <f>Planilha!E82</f>
        <v>un</v>
      </c>
      <c r="D101" s="191">
        <f>Planilha!F82</f>
        <v>2</v>
      </c>
      <c r="E101" s="192">
        <f>Planilha!I82</f>
        <v>0</v>
      </c>
      <c r="F101" s="193">
        <f t="shared" si="44"/>
        <v>0</v>
      </c>
      <c r="G101" s="184">
        <f>Planilha!F82</f>
        <v>2</v>
      </c>
      <c r="H101" s="185"/>
      <c r="I101" s="217">
        <f t="shared" si="45"/>
        <v>0</v>
      </c>
      <c r="J101" s="239">
        <f t="shared" si="46"/>
        <v>0</v>
      </c>
      <c r="K101" s="240">
        <f t="shared" si="47"/>
        <v>0</v>
      </c>
      <c r="L101" s="220">
        <f t="shared" si="48"/>
        <v>0</v>
      </c>
    </row>
    <row r="102" spans="1:12" ht="15.75" thickBot="1" x14ac:dyDescent="0.3">
      <c r="A102" s="180" t="s">
        <v>477</v>
      </c>
      <c r="B102" s="200" t="str">
        <f>Planilha!D83</f>
        <v>TORNEIRA PARA IRRIGAÇÃO/JARDIM</v>
      </c>
      <c r="C102" s="238" t="str">
        <f>Planilha!E83</f>
        <v>un</v>
      </c>
      <c r="D102" s="191">
        <f>Planilha!F83</f>
        <v>1</v>
      </c>
      <c r="E102" s="192">
        <f>Planilha!I83</f>
        <v>0</v>
      </c>
      <c r="F102" s="193">
        <f t="shared" si="44"/>
        <v>0</v>
      </c>
      <c r="G102" s="184">
        <f>Planilha!F83</f>
        <v>1</v>
      </c>
      <c r="H102" s="185"/>
      <c r="I102" s="217">
        <f t="shared" si="45"/>
        <v>0</v>
      </c>
      <c r="J102" s="239">
        <f t="shared" si="46"/>
        <v>0</v>
      </c>
      <c r="K102" s="240">
        <f>H102*E102</f>
        <v>0</v>
      </c>
      <c r="L102" s="220">
        <f t="shared" si="48"/>
        <v>0</v>
      </c>
    </row>
    <row r="103" spans="1:12" ht="15.75" thickBot="1" x14ac:dyDescent="0.3">
      <c r="A103" s="494"/>
      <c r="B103" s="495"/>
      <c r="C103" s="495"/>
      <c r="D103" s="495"/>
      <c r="E103" s="495"/>
      <c r="F103" s="495"/>
      <c r="G103" s="495"/>
      <c r="H103" s="495"/>
      <c r="I103" s="495"/>
      <c r="J103" s="495"/>
      <c r="K103" s="495"/>
      <c r="L103" s="496"/>
    </row>
    <row r="104" spans="1:12" ht="15.75" thickBot="1" x14ac:dyDescent="0.3">
      <c r="A104" s="212" t="s">
        <v>391</v>
      </c>
      <c r="B104" s="213" t="str">
        <f>Planilha!B84</f>
        <v>INSTALAÇÕES ELÉTRICAS</v>
      </c>
      <c r="C104" s="234"/>
      <c r="D104" s="235"/>
      <c r="E104" s="235"/>
      <c r="F104" s="214">
        <f>F105+F115+F118+F125+F128+F143+F151+F155+F161+F169+F172+F183+F186</f>
        <v>0</v>
      </c>
      <c r="G104" s="506" t="s">
        <v>87</v>
      </c>
      <c r="H104" s="507"/>
      <c r="I104" s="508"/>
      <c r="J104" s="236">
        <f>J105+J115+J118+J125+J128+J143+J151+J155+J161+J169+J172+J183+J186</f>
        <v>0</v>
      </c>
      <c r="K104" s="236">
        <f t="shared" ref="K104:L104" si="49">K105+K115+K118+K125+K128+K143+K151+K155+K161+K169+K172+K183+K186</f>
        <v>0</v>
      </c>
      <c r="L104" s="236">
        <f t="shared" si="49"/>
        <v>0</v>
      </c>
    </row>
    <row r="105" spans="1:12" ht="15.75" thickBot="1" x14ac:dyDescent="0.3">
      <c r="A105" s="241" t="s">
        <v>392</v>
      </c>
      <c r="B105" s="242" t="str">
        <f>Planilha!B85</f>
        <v>ELÉTRICA - ACESSÓRIOS P/ ELETRODUTOS</v>
      </c>
      <c r="C105" s="243"/>
      <c r="D105" s="243"/>
      <c r="E105" s="243"/>
      <c r="F105" s="244">
        <f>SUM(F106:F113)</f>
        <v>0</v>
      </c>
      <c r="G105" s="497" t="s">
        <v>87</v>
      </c>
      <c r="H105" s="498"/>
      <c r="I105" s="499"/>
      <c r="J105" s="245">
        <f>SUM(J106:J113)</f>
        <v>0</v>
      </c>
      <c r="K105" s="245">
        <f>SUM(K106:K113)</f>
        <v>0</v>
      </c>
      <c r="L105" s="245">
        <f>SUM(L106:L113)</f>
        <v>0</v>
      </c>
    </row>
    <row r="106" spans="1:12" x14ac:dyDescent="0.25">
      <c r="A106" s="180" t="s">
        <v>478</v>
      </c>
      <c r="B106" s="200" t="str">
        <f>Planilha!D86</f>
        <v>ARRUELA ZAMAK 1"</v>
      </c>
      <c r="C106" s="225" t="str">
        <f>Planilha!E86</f>
        <v>pç</v>
      </c>
      <c r="D106" s="191">
        <f>Planilha!F86</f>
        <v>4</v>
      </c>
      <c r="E106" s="192">
        <f>Planilha!I86</f>
        <v>0</v>
      </c>
      <c r="F106" s="193">
        <f>D106*E106</f>
        <v>0</v>
      </c>
      <c r="G106" s="184">
        <f>Planilha!F86</f>
        <v>4</v>
      </c>
      <c r="H106" s="185"/>
      <c r="I106" s="217">
        <f>H106</f>
        <v>0</v>
      </c>
      <c r="J106" s="239">
        <f>G106*E106</f>
        <v>0</v>
      </c>
      <c r="K106" s="240">
        <f>H106*E106</f>
        <v>0</v>
      </c>
      <c r="L106" s="220">
        <f>I106*E106</f>
        <v>0</v>
      </c>
    </row>
    <row r="107" spans="1:12" x14ac:dyDescent="0.25">
      <c r="A107" s="180" t="s">
        <v>479</v>
      </c>
      <c r="B107" s="200" t="str">
        <f>Planilha!D87</f>
        <v>ARRUELA ZAMAK 3/4"</v>
      </c>
      <c r="C107" s="225" t="str">
        <f>Planilha!E87</f>
        <v>pç</v>
      </c>
      <c r="D107" s="191">
        <f>Planilha!F87</f>
        <v>1</v>
      </c>
      <c r="E107" s="192">
        <f>Planilha!I87</f>
        <v>0</v>
      </c>
      <c r="F107" s="193">
        <f t="shared" ref="F107:F113" si="50">D107*E107</f>
        <v>0</v>
      </c>
      <c r="G107" s="184">
        <f>Planilha!F87</f>
        <v>1</v>
      </c>
      <c r="H107" s="185"/>
      <c r="I107" s="217">
        <f t="shared" ref="I107:I113" si="51">H107</f>
        <v>0</v>
      </c>
      <c r="J107" s="239">
        <f t="shared" ref="J107:J113" si="52">G107*E107</f>
        <v>0</v>
      </c>
      <c r="K107" s="240">
        <f t="shared" ref="K107:K113" si="53">H107*E107</f>
        <v>0</v>
      </c>
      <c r="L107" s="220">
        <f t="shared" ref="L107:L112" si="54">I107*E107</f>
        <v>0</v>
      </c>
    </row>
    <row r="108" spans="1:12" x14ac:dyDescent="0.25">
      <c r="A108" s="180" t="s">
        <v>480</v>
      </c>
      <c r="B108" s="200" t="str">
        <f>Planilha!D88</f>
        <v>BUCHA ZAMAK 1"</v>
      </c>
      <c r="C108" s="225" t="str">
        <f>Planilha!E88</f>
        <v>pç</v>
      </c>
      <c r="D108" s="191">
        <f>Planilha!F88</f>
        <v>4</v>
      </c>
      <c r="E108" s="192">
        <f>Planilha!I88</f>
        <v>0</v>
      </c>
      <c r="F108" s="193">
        <f t="shared" si="50"/>
        <v>0</v>
      </c>
      <c r="G108" s="184">
        <f>Planilha!F88</f>
        <v>4</v>
      </c>
      <c r="H108" s="185"/>
      <c r="I108" s="217">
        <f t="shared" si="51"/>
        <v>0</v>
      </c>
      <c r="J108" s="239">
        <f t="shared" si="52"/>
        <v>0</v>
      </c>
      <c r="K108" s="240">
        <f t="shared" si="53"/>
        <v>0</v>
      </c>
      <c r="L108" s="220">
        <f t="shared" si="54"/>
        <v>0</v>
      </c>
    </row>
    <row r="109" spans="1:12" x14ac:dyDescent="0.25">
      <c r="A109" s="180" t="s">
        <v>481</v>
      </c>
      <c r="B109" s="200" t="str">
        <f>Planilha!D89</f>
        <v>BUCHA ZAMAK 3/4"</v>
      </c>
      <c r="C109" s="225" t="str">
        <f>Planilha!E89</f>
        <v>pç</v>
      </c>
      <c r="D109" s="191">
        <f>Planilha!F89</f>
        <v>1</v>
      </c>
      <c r="E109" s="192">
        <f>Planilha!I89</f>
        <v>0</v>
      </c>
      <c r="F109" s="193">
        <f t="shared" si="50"/>
        <v>0</v>
      </c>
      <c r="G109" s="184">
        <f>Planilha!F89</f>
        <v>1</v>
      </c>
      <c r="H109" s="185"/>
      <c r="I109" s="217">
        <f t="shared" si="51"/>
        <v>0</v>
      </c>
      <c r="J109" s="239">
        <f t="shared" si="52"/>
        <v>0</v>
      </c>
      <c r="K109" s="240">
        <f t="shared" si="53"/>
        <v>0</v>
      </c>
      <c r="L109" s="220">
        <f t="shared" si="54"/>
        <v>0</v>
      </c>
    </row>
    <row r="110" spans="1:12" x14ac:dyDescent="0.25">
      <c r="A110" s="180" t="s">
        <v>482</v>
      </c>
      <c r="B110" s="200" t="str">
        <f>Planilha!D90</f>
        <v>CAIXA PVC 4X2"</v>
      </c>
      <c r="C110" s="225" t="str">
        <f>Planilha!E90</f>
        <v>pç</v>
      </c>
      <c r="D110" s="191">
        <f>Planilha!F90</f>
        <v>16</v>
      </c>
      <c r="E110" s="192">
        <f>Planilha!I90</f>
        <v>0</v>
      </c>
      <c r="F110" s="193">
        <f t="shared" si="50"/>
        <v>0</v>
      </c>
      <c r="G110" s="184">
        <f>Planilha!F90</f>
        <v>16</v>
      </c>
      <c r="H110" s="185"/>
      <c r="I110" s="217">
        <f t="shared" si="51"/>
        <v>0</v>
      </c>
      <c r="J110" s="239">
        <f t="shared" si="52"/>
        <v>0</v>
      </c>
      <c r="K110" s="240">
        <f t="shared" si="53"/>
        <v>0</v>
      </c>
      <c r="L110" s="220">
        <f t="shared" si="54"/>
        <v>0</v>
      </c>
    </row>
    <row r="111" spans="1:12" x14ac:dyDescent="0.25">
      <c r="A111" s="180" t="s">
        <v>483</v>
      </c>
      <c r="B111" s="200" t="str">
        <f>Planilha!D91</f>
        <v>CAIXA PVC 4X2" ESTANQUE</v>
      </c>
      <c r="C111" s="225" t="str">
        <f>Planilha!E91</f>
        <v>pç</v>
      </c>
      <c r="D111" s="191">
        <f>Planilha!F91</f>
        <v>9</v>
      </c>
      <c r="E111" s="192">
        <f>Planilha!I91</f>
        <v>0</v>
      </c>
      <c r="F111" s="193">
        <f t="shared" si="50"/>
        <v>0</v>
      </c>
      <c r="G111" s="184">
        <f>Planilha!F91</f>
        <v>9</v>
      </c>
      <c r="H111" s="185"/>
      <c r="I111" s="217">
        <f t="shared" si="51"/>
        <v>0</v>
      </c>
      <c r="J111" s="239">
        <f t="shared" si="52"/>
        <v>0</v>
      </c>
      <c r="K111" s="240">
        <f t="shared" si="53"/>
        <v>0</v>
      </c>
      <c r="L111" s="220">
        <f t="shared" si="54"/>
        <v>0</v>
      </c>
    </row>
    <row r="112" spans="1:12" x14ac:dyDescent="0.25">
      <c r="A112" s="180" t="s">
        <v>484</v>
      </c>
      <c r="B112" s="200" t="str">
        <f>Planilha!D92</f>
        <v>CAIXA PVC OCTOGONAL 3X3"</v>
      </c>
      <c r="C112" s="225" t="str">
        <f>Planilha!E92</f>
        <v>pç</v>
      </c>
      <c r="D112" s="191">
        <f>Planilha!F92</f>
        <v>14</v>
      </c>
      <c r="E112" s="192">
        <f>Planilha!I92</f>
        <v>0</v>
      </c>
      <c r="F112" s="193">
        <f t="shared" si="50"/>
        <v>0</v>
      </c>
      <c r="G112" s="184">
        <f>Planilha!F92</f>
        <v>14</v>
      </c>
      <c r="H112" s="185"/>
      <c r="I112" s="217">
        <f t="shared" si="51"/>
        <v>0</v>
      </c>
      <c r="J112" s="239">
        <f t="shared" si="52"/>
        <v>0</v>
      </c>
      <c r="K112" s="240">
        <f t="shared" si="53"/>
        <v>0</v>
      </c>
      <c r="L112" s="220">
        <f t="shared" si="54"/>
        <v>0</v>
      </c>
    </row>
    <row r="113" spans="1:12" ht="15.75" thickBot="1" x14ac:dyDescent="0.3">
      <c r="A113" s="180" t="s">
        <v>485</v>
      </c>
      <c r="B113" s="200" t="str">
        <f>Planilha!D93</f>
        <v>CURVA 135º PVC ROSCA 1"</v>
      </c>
      <c r="C113" s="225" t="str">
        <f>Planilha!E93</f>
        <v>pç</v>
      </c>
      <c r="D113" s="191">
        <f>Planilha!F93</f>
        <v>1</v>
      </c>
      <c r="E113" s="192">
        <f>Planilha!I93</f>
        <v>0</v>
      </c>
      <c r="F113" s="193">
        <f t="shared" si="50"/>
        <v>0</v>
      </c>
      <c r="G113" s="184">
        <f>Planilha!F93</f>
        <v>1</v>
      </c>
      <c r="H113" s="185"/>
      <c r="I113" s="217">
        <f t="shared" si="51"/>
        <v>0</v>
      </c>
      <c r="J113" s="239">
        <f t="shared" si="52"/>
        <v>0</v>
      </c>
      <c r="K113" s="240">
        <f t="shared" si="53"/>
        <v>0</v>
      </c>
      <c r="L113" s="220">
        <f>I113*E113</f>
        <v>0</v>
      </c>
    </row>
    <row r="114" spans="1:12" ht="15.75" thickBot="1" x14ac:dyDescent="0.3">
      <c r="A114" s="494"/>
      <c r="B114" s="495"/>
      <c r="C114" s="495"/>
      <c r="D114" s="495"/>
      <c r="E114" s="495"/>
      <c r="F114" s="495"/>
      <c r="G114" s="495"/>
      <c r="H114" s="495"/>
      <c r="I114" s="495"/>
      <c r="J114" s="495"/>
      <c r="K114" s="495"/>
      <c r="L114" s="496"/>
    </row>
    <row r="115" spans="1:12" ht="15.75" thickBot="1" x14ac:dyDescent="0.3">
      <c r="A115" s="241" t="s">
        <v>393</v>
      </c>
      <c r="B115" s="242" t="str">
        <f>Planilha!B94</f>
        <v>ELÉTRICA - ACESSÓRIOS USO GERAL</v>
      </c>
      <c r="C115" s="243"/>
      <c r="D115" s="243"/>
      <c r="E115" s="243"/>
      <c r="F115" s="244">
        <f>F116</f>
        <v>0</v>
      </c>
      <c r="G115" s="497" t="s">
        <v>87</v>
      </c>
      <c r="H115" s="498"/>
      <c r="I115" s="499"/>
      <c r="J115" s="245">
        <f>J116</f>
        <v>0</v>
      </c>
      <c r="K115" s="245">
        <f>K116</f>
        <v>0</v>
      </c>
      <c r="L115" s="245">
        <f>L116</f>
        <v>0</v>
      </c>
    </row>
    <row r="116" spans="1:12" ht="15.75" thickBot="1" x14ac:dyDescent="0.3">
      <c r="A116" s="180" t="s">
        <v>486</v>
      </c>
      <c r="B116" s="200" t="str">
        <f>Planilha!D95</f>
        <v>FITA ISOLANTE AUTOFUSÃO 20M</v>
      </c>
      <c r="C116" s="225" t="str">
        <f>Planilha!E95</f>
        <v>pç</v>
      </c>
      <c r="D116" s="191">
        <f>Planilha!F95</f>
        <v>1</v>
      </c>
      <c r="E116" s="192">
        <f>Planilha!I95</f>
        <v>0</v>
      </c>
      <c r="F116" s="193">
        <f>D116*E116</f>
        <v>0</v>
      </c>
      <c r="G116" s="184">
        <f>Planilha!F95</f>
        <v>1</v>
      </c>
      <c r="H116" s="185"/>
      <c r="I116" s="217">
        <f>H116</f>
        <v>0</v>
      </c>
      <c r="J116" s="239">
        <f>G116*E116</f>
        <v>0</v>
      </c>
      <c r="K116" s="240">
        <f>H116*E116</f>
        <v>0</v>
      </c>
      <c r="L116" s="220">
        <f>I116*E116</f>
        <v>0</v>
      </c>
    </row>
    <row r="117" spans="1:12" ht="15.75" thickBot="1" x14ac:dyDescent="0.3">
      <c r="A117" s="494"/>
      <c r="B117" s="495"/>
      <c r="C117" s="495"/>
      <c r="D117" s="495"/>
      <c r="E117" s="495"/>
      <c r="F117" s="495"/>
      <c r="G117" s="495"/>
      <c r="H117" s="495"/>
      <c r="I117" s="495"/>
      <c r="J117" s="495"/>
      <c r="K117" s="495"/>
      <c r="L117" s="496"/>
    </row>
    <row r="118" spans="1:12" ht="15.75" thickBot="1" x14ac:dyDescent="0.3">
      <c r="A118" s="241" t="s">
        <v>394</v>
      </c>
      <c r="B118" s="242" t="str">
        <f>Planilha!B96</f>
        <v>ELÉTRICA - CABO UNIPOLAR (COBRE)</v>
      </c>
      <c r="C118" s="243"/>
      <c r="D118" s="243"/>
      <c r="E118" s="243"/>
      <c r="F118" s="244">
        <f>SUM(F119:F123)</f>
        <v>0</v>
      </c>
      <c r="G118" s="497" t="s">
        <v>87</v>
      </c>
      <c r="H118" s="498"/>
      <c r="I118" s="499"/>
      <c r="J118" s="245">
        <f>SUM(J119:J123)</f>
        <v>0</v>
      </c>
      <c r="K118" s="245">
        <f>SUM(K119:K123)</f>
        <v>0</v>
      </c>
      <c r="L118" s="245">
        <f>SUM(L119:L123)</f>
        <v>0</v>
      </c>
    </row>
    <row r="119" spans="1:12" x14ac:dyDescent="0.25">
      <c r="A119" s="180" t="s">
        <v>487</v>
      </c>
      <c r="B119" s="200" t="str">
        <f>Planilha!D97</f>
        <v>ISOL. EPR - 0,6/1KV (REF. INBRAC EPROVENE) 6 MM²</v>
      </c>
      <c r="C119" s="225" t="str">
        <f>Planilha!E97</f>
        <v>m</v>
      </c>
      <c r="D119" s="191">
        <f>Planilha!F97</f>
        <v>44</v>
      </c>
      <c r="E119" s="192">
        <f>Planilha!I97</f>
        <v>0</v>
      </c>
      <c r="F119" s="193">
        <f>D119*E119</f>
        <v>0</v>
      </c>
      <c r="G119" s="184">
        <f>Planilha!F97</f>
        <v>44</v>
      </c>
      <c r="H119" s="185"/>
      <c r="I119" s="217">
        <f>H119</f>
        <v>0</v>
      </c>
      <c r="J119" s="239">
        <f>G119*E119</f>
        <v>0</v>
      </c>
      <c r="K119" s="240">
        <f>H119*E119</f>
        <v>0</v>
      </c>
      <c r="L119" s="220">
        <f>I119*F119</f>
        <v>0</v>
      </c>
    </row>
    <row r="120" spans="1:12" ht="22.5" x14ac:dyDescent="0.25">
      <c r="A120" s="180" t="s">
        <v>488</v>
      </c>
      <c r="B120" s="200" t="str">
        <f>Planilha!D98</f>
        <v>ISOL.PVC - 450/750V (REF. PIRELLI  PIRASTIC ECOPLUS BWF FLEXÍVEL) 1.5 MM²</v>
      </c>
      <c r="C120" s="225" t="str">
        <f>Planilha!E98</f>
        <v>m</v>
      </c>
      <c r="D120" s="191">
        <f>Planilha!F98</f>
        <v>184.8</v>
      </c>
      <c r="E120" s="192">
        <f>Planilha!I98</f>
        <v>0</v>
      </c>
      <c r="F120" s="193">
        <f t="shared" ref="F120:F123" si="55">D120*E120</f>
        <v>0</v>
      </c>
      <c r="G120" s="184">
        <f>Planilha!F98</f>
        <v>184.8</v>
      </c>
      <c r="H120" s="185"/>
      <c r="I120" s="217">
        <f t="shared" ref="I120:I123" si="56">H120</f>
        <v>0</v>
      </c>
      <c r="J120" s="239">
        <f t="shared" ref="J120:J123" si="57">G120*E120</f>
        <v>0</v>
      </c>
      <c r="K120" s="240">
        <f t="shared" ref="K120:K123" si="58">H120*E120</f>
        <v>0</v>
      </c>
      <c r="L120" s="220">
        <f t="shared" ref="L120:L123" si="59">I120*F120</f>
        <v>0</v>
      </c>
    </row>
    <row r="121" spans="1:12" ht="22.5" x14ac:dyDescent="0.25">
      <c r="A121" s="180" t="s">
        <v>489</v>
      </c>
      <c r="B121" s="200" t="str">
        <f>Planilha!D99</f>
        <v>ISOL.PVC - 450/750V (REF. PIRELLI  PIRASTIC ECOPLUS BWF FLEXÍVEL) 10 MM²</v>
      </c>
      <c r="C121" s="225" t="str">
        <f>Planilha!E99</f>
        <v>m</v>
      </c>
      <c r="D121" s="191">
        <f>Planilha!F99</f>
        <v>37.9</v>
      </c>
      <c r="E121" s="192">
        <f>Planilha!I99</f>
        <v>0</v>
      </c>
      <c r="F121" s="193">
        <f t="shared" si="55"/>
        <v>0</v>
      </c>
      <c r="G121" s="184">
        <f>Planilha!F99</f>
        <v>37.9</v>
      </c>
      <c r="H121" s="185"/>
      <c r="I121" s="217">
        <f t="shared" si="56"/>
        <v>0</v>
      </c>
      <c r="J121" s="239">
        <f t="shared" si="57"/>
        <v>0</v>
      </c>
      <c r="K121" s="240">
        <f t="shared" si="58"/>
        <v>0</v>
      </c>
      <c r="L121" s="220">
        <f t="shared" si="59"/>
        <v>0</v>
      </c>
    </row>
    <row r="122" spans="1:12" ht="22.5" x14ac:dyDescent="0.25">
      <c r="A122" s="180" t="s">
        <v>490</v>
      </c>
      <c r="B122" s="200" t="str">
        <f>Planilha!D100</f>
        <v>ISOL.PVC - 450/750V (REF. PIRELLI  PIRASTIC ECOPLUS BWF FLEXÍVEL) 16 MM²</v>
      </c>
      <c r="C122" s="225" t="str">
        <f>Planilha!E100</f>
        <v>m</v>
      </c>
      <c r="D122" s="191">
        <f>Planilha!F100</f>
        <v>3.9</v>
      </c>
      <c r="E122" s="192">
        <f>Planilha!I100</f>
        <v>0</v>
      </c>
      <c r="F122" s="193">
        <f t="shared" si="55"/>
        <v>0</v>
      </c>
      <c r="G122" s="184">
        <f>Planilha!F100</f>
        <v>3.9</v>
      </c>
      <c r="H122" s="185"/>
      <c r="I122" s="217">
        <f t="shared" si="56"/>
        <v>0</v>
      </c>
      <c r="J122" s="239">
        <f t="shared" si="57"/>
        <v>0</v>
      </c>
      <c r="K122" s="240">
        <f t="shared" si="58"/>
        <v>0</v>
      </c>
      <c r="L122" s="220">
        <f t="shared" si="59"/>
        <v>0</v>
      </c>
    </row>
    <row r="123" spans="1:12" ht="23.25" thickBot="1" x14ac:dyDescent="0.3">
      <c r="A123" s="180" t="s">
        <v>491</v>
      </c>
      <c r="B123" s="200" t="str">
        <f>Planilha!D101</f>
        <v>ISOL.PVC - 450/750V (REF. PIRELLI  PIRASTIC ECOPLUS BWF FLEXÍVEL) 2.5 MM²</v>
      </c>
      <c r="C123" s="225" t="str">
        <f>Planilha!E101</f>
        <v>m</v>
      </c>
      <c r="D123" s="191">
        <f>Planilha!F101</f>
        <v>280.60000000000002</v>
      </c>
      <c r="E123" s="192">
        <f>Planilha!I101</f>
        <v>0</v>
      </c>
      <c r="F123" s="193">
        <f t="shared" si="55"/>
        <v>0</v>
      </c>
      <c r="G123" s="184">
        <f>Planilha!F101</f>
        <v>280.60000000000002</v>
      </c>
      <c r="H123" s="185"/>
      <c r="I123" s="217">
        <f t="shared" si="56"/>
        <v>0</v>
      </c>
      <c r="J123" s="239">
        <f t="shared" si="57"/>
        <v>0</v>
      </c>
      <c r="K123" s="240">
        <f t="shared" si="58"/>
        <v>0</v>
      </c>
      <c r="L123" s="220">
        <f t="shared" si="59"/>
        <v>0</v>
      </c>
    </row>
    <row r="124" spans="1:12" ht="15.75" thickBot="1" x14ac:dyDescent="0.3">
      <c r="A124" s="494"/>
      <c r="B124" s="495"/>
      <c r="C124" s="495"/>
      <c r="D124" s="495"/>
      <c r="E124" s="495"/>
      <c r="F124" s="495"/>
      <c r="G124" s="495"/>
      <c r="H124" s="495"/>
      <c r="I124" s="495"/>
      <c r="J124" s="495"/>
      <c r="K124" s="495"/>
      <c r="L124" s="496"/>
    </row>
    <row r="125" spans="1:12" ht="15.75" thickBot="1" x14ac:dyDescent="0.3">
      <c r="A125" s="241" t="s">
        <v>395</v>
      </c>
      <c r="B125" s="242" t="str">
        <f>Planilha!B102</f>
        <v>ELÉTRICA - CAIXA DE PASSAGEM - EMBUTIR</v>
      </c>
      <c r="C125" s="243"/>
      <c r="D125" s="243"/>
      <c r="E125" s="243"/>
      <c r="F125" s="244">
        <f>F126</f>
        <v>0</v>
      </c>
      <c r="G125" s="497" t="s">
        <v>87</v>
      </c>
      <c r="H125" s="498"/>
      <c r="I125" s="499"/>
      <c r="J125" s="245">
        <f>J126</f>
        <v>0</v>
      </c>
      <c r="K125" s="245">
        <f>K126</f>
        <v>0</v>
      </c>
      <c r="L125" s="245">
        <f>L126</f>
        <v>0</v>
      </c>
    </row>
    <row r="126" spans="1:12" ht="15.75" thickBot="1" x14ac:dyDescent="0.3">
      <c r="A126" s="180" t="s">
        <v>778</v>
      </c>
      <c r="B126" s="200" t="str">
        <f>Planilha!D103</f>
        <v>AÇO PINTADA (REF BRUM) 200X200X100 MM</v>
      </c>
      <c r="C126" s="225" t="str">
        <f>Planilha!E103</f>
        <v>pç</v>
      </c>
      <c r="D126" s="191">
        <f>Planilha!F103</f>
        <v>1</v>
      </c>
      <c r="E126" s="192">
        <f>Planilha!I103</f>
        <v>0</v>
      </c>
      <c r="F126" s="193">
        <f>D126*E126</f>
        <v>0</v>
      </c>
      <c r="G126" s="184">
        <f>Planilha!F103</f>
        <v>1</v>
      </c>
      <c r="H126" s="185"/>
      <c r="I126" s="217">
        <f>H126</f>
        <v>0</v>
      </c>
      <c r="J126" s="239">
        <f>G126*E126</f>
        <v>0</v>
      </c>
      <c r="K126" s="240">
        <f>H126*E126</f>
        <v>0</v>
      </c>
      <c r="L126" s="220">
        <f>I126*E126</f>
        <v>0</v>
      </c>
    </row>
    <row r="127" spans="1:12" ht="15.75" thickBot="1" x14ac:dyDescent="0.3">
      <c r="A127" s="494"/>
      <c r="B127" s="495"/>
      <c r="C127" s="495"/>
      <c r="D127" s="495"/>
      <c r="E127" s="495"/>
      <c r="F127" s="495"/>
      <c r="G127" s="495"/>
      <c r="H127" s="495"/>
      <c r="I127" s="495"/>
      <c r="J127" s="495"/>
      <c r="K127" s="495"/>
      <c r="L127" s="496"/>
    </row>
    <row r="128" spans="1:12" ht="15.75" thickBot="1" x14ac:dyDescent="0.3">
      <c r="A128" s="241" t="s">
        <v>396</v>
      </c>
      <c r="B128" s="242" t="str">
        <f>Planilha!B104</f>
        <v>ELÉTRICA - DISPOSITIVO ELÉTRICO - EMBUTIDO</v>
      </c>
      <c r="C128" s="243"/>
      <c r="D128" s="243"/>
      <c r="E128" s="243"/>
      <c r="F128" s="244">
        <f>SUM(F129:F141)</f>
        <v>0</v>
      </c>
      <c r="G128" s="497" t="s">
        <v>87</v>
      </c>
      <c r="H128" s="498"/>
      <c r="I128" s="499"/>
      <c r="J128" s="245">
        <f>SUM(J129:J141)</f>
        <v>0</v>
      </c>
      <c r="K128" s="246">
        <f>SUM(K129:K141)</f>
        <v>0</v>
      </c>
      <c r="L128" s="245">
        <f>SUM(L129:L141)</f>
        <v>0</v>
      </c>
    </row>
    <row r="129" spans="1:12" x14ac:dyDescent="0.25">
      <c r="A129" s="180" t="s">
        <v>493</v>
      </c>
      <c r="B129" s="200" t="str">
        <f>Planilha!D105</f>
        <v>LINHA AQUÁTICA TOMADA UNIVERSAL 2P 10A</v>
      </c>
      <c r="C129" s="225" t="str">
        <f>Planilha!E105</f>
        <v>pç</v>
      </c>
      <c r="D129" s="191">
        <f>Planilha!F105</f>
        <v>9</v>
      </c>
      <c r="E129" s="192">
        <f>Planilha!I105</f>
        <v>0</v>
      </c>
      <c r="F129" s="193">
        <f>D129*E129</f>
        <v>0</v>
      </c>
      <c r="G129" s="184">
        <f>Planilha!F105</f>
        <v>9</v>
      </c>
      <c r="H129" s="185"/>
      <c r="I129" s="217">
        <f>H129</f>
        <v>0</v>
      </c>
      <c r="J129" s="239">
        <f>G129*E129</f>
        <v>0</v>
      </c>
      <c r="K129" s="240">
        <f>H129*E129</f>
        <v>0</v>
      </c>
      <c r="L129" s="220">
        <f>I129*E129</f>
        <v>0</v>
      </c>
    </row>
    <row r="130" spans="1:12" x14ac:dyDescent="0.25">
      <c r="A130" s="180" t="s">
        <v>494</v>
      </c>
      <c r="B130" s="200" t="str">
        <f>Planilha!D106</f>
        <v>PLACA 2X4" INTERRUPTOR SIMPLES - 1 TECLA</v>
      </c>
      <c r="C130" s="225" t="str">
        <f>Planilha!E106</f>
        <v>pç</v>
      </c>
      <c r="D130" s="191">
        <f>Planilha!F106</f>
        <v>1</v>
      </c>
      <c r="E130" s="192">
        <f>Planilha!I106</f>
        <v>0</v>
      </c>
      <c r="F130" s="193">
        <f t="shared" ref="F130:F141" si="60">D130*E130</f>
        <v>0</v>
      </c>
      <c r="G130" s="184">
        <f>Planilha!F106</f>
        <v>1</v>
      </c>
      <c r="H130" s="185"/>
      <c r="I130" s="217">
        <f t="shared" ref="I130:I141" si="61">H130</f>
        <v>0</v>
      </c>
      <c r="J130" s="239">
        <f t="shared" ref="J130:J141" si="62">G130*E130</f>
        <v>0</v>
      </c>
      <c r="K130" s="240">
        <f t="shared" ref="K130:K141" si="63">H130*E130</f>
        <v>0</v>
      </c>
      <c r="L130" s="220">
        <f t="shared" ref="L130:L141" si="64">I130*E130</f>
        <v>0</v>
      </c>
    </row>
    <row r="131" spans="1:12" x14ac:dyDescent="0.25">
      <c r="A131" s="180" t="s">
        <v>495</v>
      </c>
      <c r="B131" s="200" t="str">
        <f>Planilha!D107</f>
        <v>PLACA 2X4" PLACA CEGA</v>
      </c>
      <c r="C131" s="225" t="str">
        <f>Planilha!E107</f>
        <v>pç</v>
      </c>
      <c r="D131" s="191">
        <f>Planilha!F107</f>
        <v>1</v>
      </c>
      <c r="E131" s="192">
        <f>Planilha!I107</f>
        <v>0</v>
      </c>
      <c r="F131" s="193">
        <f t="shared" si="60"/>
        <v>0</v>
      </c>
      <c r="G131" s="184">
        <f>Planilha!F107</f>
        <v>1</v>
      </c>
      <c r="H131" s="185"/>
      <c r="I131" s="217">
        <f t="shared" si="61"/>
        <v>0</v>
      </c>
      <c r="J131" s="239">
        <f t="shared" si="62"/>
        <v>0</v>
      </c>
      <c r="K131" s="240">
        <f t="shared" si="63"/>
        <v>0</v>
      </c>
      <c r="L131" s="220">
        <f t="shared" si="64"/>
        <v>0</v>
      </c>
    </row>
    <row r="132" spans="1:12" x14ac:dyDescent="0.25">
      <c r="A132" s="180" t="s">
        <v>496</v>
      </c>
      <c r="B132" s="200" t="str">
        <f>Planilha!D108</f>
        <v>PLACA 2X4" PLACA P/ 1 FUNÇÃO</v>
      </c>
      <c r="C132" s="225" t="str">
        <f>Planilha!E108</f>
        <v>pç</v>
      </c>
      <c r="D132" s="191">
        <f>Planilha!F108</f>
        <v>4</v>
      </c>
      <c r="E132" s="192">
        <f>Planilha!I108</f>
        <v>0</v>
      </c>
      <c r="F132" s="193">
        <f t="shared" si="60"/>
        <v>0</v>
      </c>
      <c r="G132" s="184">
        <f>Planilha!F108</f>
        <v>4</v>
      </c>
      <c r="H132" s="185"/>
      <c r="I132" s="217">
        <f t="shared" si="61"/>
        <v>0</v>
      </c>
      <c r="J132" s="239">
        <f t="shared" si="62"/>
        <v>0</v>
      </c>
      <c r="K132" s="240">
        <f t="shared" si="63"/>
        <v>0</v>
      </c>
      <c r="L132" s="220">
        <f t="shared" si="64"/>
        <v>0</v>
      </c>
    </row>
    <row r="133" spans="1:12" x14ac:dyDescent="0.25">
      <c r="A133" s="180" t="s">
        <v>497</v>
      </c>
      <c r="B133" s="200" t="str">
        <f>Planilha!D109</f>
        <v>PLACA 2X4" PLACA P/ 1 FUNÇÃO RETANGULAR</v>
      </c>
      <c r="C133" s="225" t="str">
        <f>Planilha!E109</f>
        <v>pç</v>
      </c>
      <c r="D133" s="191">
        <f>Planilha!F109</f>
        <v>7</v>
      </c>
      <c r="E133" s="192">
        <f>Planilha!I109</f>
        <v>0</v>
      </c>
      <c r="F133" s="193">
        <f t="shared" si="60"/>
        <v>0</v>
      </c>
      <c r="G133" s="184">
        <f>Planilha!F109</f>
        <v>7</v>
      </c>
      <c r="H133" s="185"/>
      <c r="I133" s="217">
        <f t="shared" si="61"/>
        <v>0</v>
      </c>
      <c r="J133" s="239">
        <f t="shared" si="62"/>
        <v>0</v>
      </c>
      <c r="K133" s="240">
        <f t="shared" si="63"/>
        <v>0</v>
      </c>
      <c r="L133" s="220">
        <f t="shared" si="64"/>
        <v>0</v>
      </c>
    </row>
    <row r="134" spans="1:12" x14ac:dyDescent="0.25">
      <c r="A134" s="180" t="s">
        <v>498</v>
      </c>
      <c r="B134" s="200" t="str">
        <f>Planilha!D110</f>
        <v>PLACA 2X4" PLACA P/ 2 FUNÇÕES RETANGULARES</v>
      </c>
      <c r="C134" s="225" t="str">
        <f>Planilha!E110</f>
        <v>pç</v>
      </c>
      <c r="D134" s="191">
        <f>Planilha!F110</f>
        <v>2</v>
      </c>
      <c r="E134" s="192">
        <f>Planilha!I110</f>
        <v>0</v>
      </c>
      <c r="F134" s="193">
        <f t="shared" si="60"/>
        <v>0</v>
      </c>
      <c r="G134" s="184">
        <f>Planilha!F110</f>
        <v>2</v>
      </c>
      <c r="H134" s="185"/>
      <c r="I134" s="217">
        <f t="shared" si="61"/>
        <v>0</v>
      </c>
      <c r="J134" s="239">
        <f t="shared" si="62"/>
        <v>0</v>
      </c>
      <c r="K134" s="240">
        <f t="shared" si="63"/>
        <v>0</v>
      </c>
      <c r="L134" s="220">
        <f t="shared" si="64"/>
        <v>0</v>
      </c>
    </row>
    <row r="135" spans="1:12" ht="22.5" x14ac:dyDescent="0.25">
      <c r="A135" s="180" t="s">
        <v>499</v>
      </c>
      <c r="B135" s="200" t="str">
        <f>Planilha!D111</f>
        <v>PLACA 2X4" PLACA P/ 2 FUNÇÕES RETANGULARES SEPARADAS</v>
      </c>
      <c r="C135" s="225" t="str">
        <f>Planilha!E111</f>
        <v>pç</v>
      </c>
      <c r="D135" s="191">
        <f>Planilha!F111</f>
        <v>1</v>
      </c>
      <c r="E135" s="192">
        <f>Planilha!I111</f>
        <v>0</v>
      </c>
      <c r="F135" s="193">
        <f t="shared" si="60"/>
        <v>0</v>
      </c>
      <c r="G135" s="184">
        <f>Planilha!F111</f>
        <v>1</v>
      </c>
      <c r="H135" s="185"/>
      <c r="I135" s="217">
        <f t="shared" si="61"/>
        <v>0</v>
      </c>
      <c r="J135" s="239">
        <f t="shared" si="62"/>
        <v>0</v>
      </c>
      <c r="K135" s="240">
        <f t="shared" si="63"/>
        <v>0</v>
      </c>
      <c r="L135" s="220">
        <f t="shared" si="64"/>
        <v>0</v>
      </c>
    </row>
    <row r="136" spans="1:12" x14ac:dyDescent="0.25">
      <c r="A136" s="180" t="s">
        <v>500</v>
      </c>
      <c r="B136" s="200" t="str">
        <f>Planilha!D112</f>
        <v>S/ PLACA INTERRUPTOR 1 TECLA SIMPLES</v>
      </c>
      <c r="C136" s="225" t="str">
        <f>Planilha!E112</f>
        <v>pç</v>
      </c>
      <c r="D136" s="191">
        <f>Planilha!F112</f>
        <v>3</v>
      </c>
      <c r="E136" s="192">
        <f>Planilha!I112</f>
        <v>0</v>
      </c>
      <c r="F136" s="193">
        <f t="shared" si="60"/>
        <v>0</v>
      </c>
      <c r="G136" s="184">
        <f>Planilha!F112</f>
        <v>3</v>
      </c>
      <c r="H136" s="185"/>
      <c r="I136" s="217">
        <f t="shared" si="61"/>
        <v>0</v>
      </c>
      <c r="J136" s="239">
        <f t="shared" si="62"/>
        <v>0</v>
      </c>
      <c r="K136" s="240">
        <f t="shared" si="63"/>
        <v>0</v>
      </c>
      <c r="L136" s="220">
        <f t="shared" si="64"/>
        <v>0</v>
      </c>
    </row>
    <row r="137" spans="1:12" x14ac:dyDescent="0.25">
      <c r="A137" s="180" t="s">
        <v>501</v>
      </c>
      <c r="B137" s="200" t="str">
        <f>Planilha!D113</f>
        <v>S/ PLACA INTERRUPTOR 2 TECLAS SIMPLES</v>
      </c>
      <c r="C137" s="225" t="str">
        <f>Planilha!E113</f>
        <v>pç</v>
      </c>
      <c r="D137" s="191">
        <f>Planilha!F113</f>
        <v>2</v>
      </c>
      <c r="E137" s="192">
        <f>Planilha!I113</f>
        <v>0</v>
      </c>
      <c r="F137" s="193">
        <f t="shared" si="60"/>
        <v>0</v>
      </c>
      <c r="G137" s="184">
        <f>Planilha!F113</f>
        <v>2</v>
      </c>
      <c r="H137" s="185"/>
      <c r="I137" s="217">
        <f t="shared" si="61"/>
        <v>0</v>
      </c>
      <c r="J137" s="239">
        <f t="shared" si="62"/>
        <v>0</v>
      </c>
      <c r="K137" s="240">
        <f t="shared" si="63"/>
        <v>0</v>
      </c>
      <c r="L137" s="220">
        <f t="shared" si="64"/>
        <v>0</v>
      </c>
    </row>
    <row r="138" spans="1:12" x14ac:dyDescent="0.25">
      <c r="A138" s="180" t="s">
        <v>502</v>
      </c>
      <c r="B138" s="200" t="str">
        <f>Planilha!D114</f>
        <v>S/ PLACA INTERRUPTOR 2 TECLAS SIMPLES SEPARADAS</v>
      </c>
      <c r="C138" s="225" t="str">
        <f>Planilha!E114</f>
        <v>pç</v>
      </c>
      <c r="D138" s="191">
        <f>Planilha!F114</f>
        <v>1</v>
      </c>
      <c r="E138" s="192">
        <f>Planilha!I114</f>
        <v>0</v>
      </c>
      <c r="F138" s="193">
        <f t="shared" si="60"/>
        <v>0</v>
      </c>
      <c r="G138" s="184">
        <f>Planilha!F114</f>
        <v>1</v>
      </c>
      <c r="H138" s="185"/>
      <c r="I138" s="217">
        <f t="shared" si="61"/>
        <v>0</v>
      </c>
      <c r="J138" s="239">
        <f t="shared" si="62"/>
        <v>0</v>
      </c>
      <c r="K138" s="240">
        <f t="shared" si="63"/>
        <v>0</v>
      </c>
      <c r="L138" s="220">
        <f t="shared" si="64"/>
        <v>0</v>
      </c>
    </row>
    <row r="139" spans="1:12" x14ac:dyDescent="0.25">
      <c r="A139" s="180" t="s">
        <v>503</v>
      </c>
      <c r="B139" s="200" t="str">
        <f>Planilha!D115</f>
        <v>S/ PLACA TOMADA HEXAGONAL (NBR 14136) 2P+T 10A</v>
      </c>
      <c r="C139" s="225" t="str">
        <f>Planilha!E115</f>
        <v>pç</v>
      </c>
      <c r="D139" s="191">
        <f>Planilha!F115</f>
        <v>1</v>
      </c>
      <c r="E139" s="192">
        <f>Planilha!I115</f>
        <v>0</v>
      </c>
      <c r="F139" s="193">
        <f t="shared" si="60"/>
        <v>0</v>
      </c>
      <c r="G139" s="184">
        <f>Planilha!F115</f>
        <v>1</v>
      </c>
      <c r="H139" s="185"/>
      <c r="I139" s="217">
        <f t="shared" si="61"/>
        <v>0</v>
      </c>
      <c r="J139" s="239">
        <f t="shared" si="62"/>
        <v>0</v>
      </c>
      <c r="K139" s="240">
        <f t="shared" si="63"/>
        <v>0</v>
      </c>
      <c r="L139" s="220">
        <f t="shared" si="64"/>
        <v>0</v>
      </c>
    </row>
    <row r="140" spans="1:12" x14ac:dyDescent="0.25">
      <c r="A140" s="180" t="s">
        <v>504</v>
      </c>
      <c r="B140" s="200" t="str">
        <f>Planilha!D116</f>
        <v>S/ PLACA TOMADA HEXAGONAL (NBR 14136) 2P+T 20A</v>
      </c>
      <c r="C140" s="225" t="str">
        <f>Planilha!E116</f>
        <v>pç</v>
      </c>
      <c r="D140" s="191">
        <f>Planilha!F116</f>
        <v>3</v>
      </c>
      <c r="E140" s="192">
        <f>Planilha!I116</f>
        <v>0</v>
      </c>
      <c r="F140" s="193">
        <f t="shared" si="60"/>
        <v>0</v>
      </c>
      <c r="G140" s="184">
        <f>Planilha!F116</f>
        <v>3</v>
      </c>
      <c r="H140" s="185"/>
      <c r="I140" s="217">
        <f t="shared" si="61"/>
        <v>0</v>
      </c>
      <c r="J140" s="239">
        <f t="shared" si="62"/>
        <v>0</v>
      </c>
      <c r="K140" s="240">
        <f t="shared" si="63"/>
        <v>0</v>
      </c>
      <c r="L140" s="220">
        <f t="shared" si="64"/>
        <v>0</v>
      </c>
    </row>
    <row r="141" spans="1:12" ht="15.75" thickBot="1" x14ac:dyDescent="0.3">
      <c r="A141" s="180" t="s">
        <v>505</v>
      </c>
      <c r="B141" s="200" t="str">
        <f>Planilha!D117</f>
        <v>S/ PLACA TOMADA UNIVERSAL RETANGULAR 2P+T 10A</v>
      </c>
      <c r="C141" s="225" t="str">
        <f>Planilha!E117</f>
        <v>pç</v>
      </c>
      <c r="D141" s="191">
        <f>Planilha!F117</f>
        <v>4</v>
      </c>
      <c r="E141" s="192">
        <f>Planilha!I117</f>
        <v>0</v>
      </c>
      <c r="F141" s="193">
        <f t="shared" si="60"/>
        <v>0</v>
      </c>
      <c r="G141" s="184">
        <f>Planilha!F117</f>
        <v>4</v>
      </c>
      <c r="H141" s="185"/>
      <c r="I141" s="217">
        <f t="shared" si="61"/>
        <v>0</v>
      </c>
      <c r="J141" s="239">
        <f t="shared" si="62"/>
        <v>0</v>
      </c>
      <c r="K141" s="240">
        <f t="shared" si="63"/>
        <v>0</v>
      </c>
      <c r="L141" s="220">
        <f t="shared" si="64"/>
        <v>0</v>
      </c>
    </row>
    <row r="142" spans="1:12" ht="15.75" thickBot="1" x14ac:dyDescent="0.3">
      <c r="A142" s="494"/>
      <c r="B142" s="495"/>
      <c r="C142" s="495"/>
      <c r="D142" s="495"/>
      <c r="E142" s="495"/>
      <c r="F142" s="495"/>
      <c r="G142" s="495"/>
      <c r="H142" s="495"/>
      <c r="I142" s="495"/>
      <c r="J142" s="495"/>
      <c r="K142" s="495"/>
      <c r="L142" s="496"/>
    </row>
    <row r="143" spans="1:12" ht="15.75" thickBot="1" x14ac:dyDescent="0.3">
      <c r="A143" s="241" t="s">
        <v>397</v>
      </c>
      <c r="B143" s="242" t="str">
        <f>Planilha!B118</f>
        <v>ELÉTRICA - DISPOSITIVO DE PROTEÇÃO</v>
      </c>
      <c r="C143" s="243"/>
      <c r="D143" s="243"/>
      <c r="E143" s="243"/>
      <c r="F143" s="244">
        <f>SUM(F144:F149)</f>
        <v>0</v>
      </c>
      <c r="G143" s="497" t="s">
        <v>87</v>
      </c>
      <c r="H143" s="498"/>
      <c r="I143" s="499"/>
      <c r="J143" s="245">
        <f>SUM(J144:J149)</f>
        <v>0</v>
      </c>
      <c r="K143" s="245">
        <f>SUM(K144:K149)</f>
        <v>0</v>
      </c>
      <c r="L143" s="245">
        <f>SUM(L144:L149)</f>
        <v>0</v>
      </c>
    </row>
    <row r="144" spans="1:12" ht="22.5" x14ac:dyDescent="0.25">
      <c r="A144" s="180" t="s">
        <v>506</v>
      </c>
      <c r="B144" s="200" t="str">
        <f>Planilha!D119</f>
        <v>DISJUNTOR BIPOLAR TERMOMAGNÉTICO (220 V/127 V) - DIN 25 A - 5 KA</v>
      </c>
      <c r="C144" s="225" t="str">
        <f>Planilha!E119</f>
        <v>pç</v>
      </c>
      <c r="D144" s="191">
        <f>Planilha!F119</f>
        <v>1</v>
      </c>
      <c r="E144" s="192">
        <f>Planilha!I119</f>
        <v>0</v>
      </c>
      <c r="F144" s="193">
        <f>D144*E144</f>
        <v>0</v>
      </c>
      <c r="G144" s="184">
        <f>Planilha!F119</f>
        <v>1</v>
      </c>
      <c r="H144" s="185"/>
      <c r="I144" s="217">
        <f>H144</f>
        <v>0</v>
      </c>
      <c r="J144" s="239">
        <f>G144*E144</f>
        <v>0</v>
      </c>
      <c r="K144" s="240">
        <f>H144*E144</f>
        <v>0</v>
      </c>
      <c r="L144" s="220">
        <f>I144*E144</f>
        <v>0</v>
      </c>
    </row>
    <row r="145" spans="1:12" ht="22.5" x14ac:dyDescent="0.25">
      <c r="A145" s="180" t="s">
        <v>507</v>
      </c>
      <c r="B145" s="200" t="str">
        <f>Planilha!D120</f>
        <v>DISJUNTOR BIPOLAR TERMOMAGNÉTICO (220 V/127 V) - DIN 40 A - 5 KA</v>
      </c>
      <c r="C145" s="225" t="str">
        <f>Planilha!E120</f>
        <v>pç</v>
      </c>
      <c r="D145" s="191">
        <f>Planilha!F120</f>
        <v>1</v>
      </c>
      <c r="E145" s="192">
        <f>Planilha!I120</f>
        <v>0</v>
      </c>
      <c r="F145" s="193">
        <f t="shared" ref="F145:F149" si="65">D145*E145</f>
        <v>0</v>
      </c>
      <c r="G145" s="184">
        <f>Planilha!F120</f>
        <v>1</v>
      </c>
      <c r="H145" s="185"/>
      <c r="I145" s="217">
        <f t="shared" ref="I145:I149" si="66">H145</f>
        <v>0</v>
      </c>
      <c r="J145" s="239">
        <f t="shared" ref="J145:J149" si="67">G145*E145</f>
        <v>0</v>
      </c>
      <c r="K145" s="240">
        <f t="shared" ref="K145:K149" si="68">H145*E145</f>
        <v>0</v>
      </c>
      <c r="L145" s="220">
        <f t="shared" ref="L145:L149" si="69">I145*E145</f>
        <v>0</v>
      </c>
    </row>
    <row r="146" spans="1:12" ht="22.5" x14ac:dyDescent="0.25">
      <c r="A146" s="180" t="s">
        <v>508</v>
      </c>
      <c r="B146" s="200" t="str">
        <f>Planilha!D121</f>
        <v>DISJUNTOR BIPOLAR TERMOMAGNÉTICO (220 V/127 V) - DIN 63 A - 5 KA</v>
      </c>
      <c r="C146" s="225" t="str">
        <f>Planilha!E121</f>
        <v>pç</v>
      </c>
      <c r="D146" s="191">
        <f>Planilha!F121</f>
        <v>1</v>
      </c>
      <c r="E146" s="192">
        <f>Planilha!I121</f>
        <v>0</v>
      </c>
      <c r="F146" s="193">
        <f t="shared" si="65"/>
        <v>0</v>
      </c>
      <c r="G146" s="184">
        <f>Planilha!F121</f>
        <v>1</v>
      </c>
      <c r="H146" s="185"/>
      <c r="I146" s="217">
        <f t="shared" si="66"/>
        <v>0</v>
      </c>
      <c r="J146" s="239">
        <f t="shared" si="67"/>
        <v>0</v>
      </c>
      <c r="K146" s="240">
        <f t="shared" si="68"/>
        <v>0</v>
      </c>
      <c r="L146" s="220">
        <f t="shared" si="69"/>
        <v>0</v>
      </c>
    </row>
    <row r="147" spans="1:12" ht="22.5" x14ac:dyDescent="0.25">
      <c r="A147" s="180" t="s">
        <v>509</v>
      </c>
      <c r="B147" s="200" t="str">
        <f>Planilha!D122</f>
        <v>DISJUNTOR UNIPOLAR TERMOMAGNÉTICO (220 V/127 V) - DIN 10 A - 5 KA</v>
      </c>
      <c r="C147" s="225" t="str">
        <f>Planilha!E122</f>
        <v>pç</v>
      </c>
      <c r="D147" s="191">
        <f>Planilha!F122</f>
        <v>4</v>
      </c>
      <c r="E147" s="192">
        <f>Planilha!I122</f>
        <v>0</v>
      </c>
      <c r="F147" s="193">
        <f t="shared" si="65"/>
        <v>0</v>
      </c>
      <c r="G147" s="184">
        <f>Planilha!F122</f>
        <v>4</v>
      </c>
      <c r="H147" s="185"/>
      <c r="I147" s="217">
        <f t="shared" si="66"/>
        <v>0</v>
      </c>
      <c r="J147" s="239">
        <f t="shared" si="67"/>
        <v>0</v>
      </c>
      <c r="K147" s="240">
        <f t="shared" si="68"/>
        <v>0</v>
      </c>
      <c r="L147" s="220">
        <f t="shared" si="69"/>
        <v>0</v>
      </c>
    </row>
    <row r="148" spans="1:12" x14ac:dyDescent="0.25">
      <c r="A148" s="180" t="s">
        <v>510</v>
      </c>
      <c r="B148" s="200" t="str">
        <f>Planilha!D123</f>
        <v>DISPOSITIVO DE PROTEÇÃO CONTRA SURTO 175 V - 40 KA</v>
      </c>
      <c r="C148" s="225" t="str">
        <f>Planilha!E123</f>
        <v>pç</v>
      </c>
      <c r="D148" s="191">
        <f>Planilha!F123</f>
        <v>3</v>
      </c>
      <c r="E148" s="192">
        <f>Planilha!I123</f>
        <v>0</v>
      </c>
      <c r="F148" s="193">
        <f t="shared" si="65"/>
        <v>0</v>
      </c>
      <c r="G148" s="184">
        <f>Planilha!F123</f>
        <v>3</v>
      </c>
      <c r="H148" s="185"/>
      <c r="I148" s="217">
        <f t="shared" si="66"/>
        <v>0</v>
      </c>
      <c r="J148" s="239">
        <f t="shared" si="67"/>
        <v>0</v>
      </c>
      <c r="K148" s="240">
        <f t="shared" si="68"/>
        <v>0</v>
      </c>
      <c r="L148" s="220">
        <f t="shared" si="69"/>
        <v>0</v>
      </c>
    </row>
    <row r="149" spans="1:12" ht="15.75" thickBot="1" x14ac:dyDescent="0.3">
      <c r="A149" s="190" t="s">
        <v>511</v>
      </c>
      <c r="B149" s="200" t="str">
        <f>Planilha!D124</f>
        <v>INTERRUPTOR BIPOLAR DR (FASE/FASE - IN 30MA) - DIN 40 A</v>
      </c>
      <c r="C149" s="225" t="str">
        <f>Planilha!E124</f>
        <v>pç</v>
      </c>
      <c r="D149" s="191">
        <f>Planilha!F124</f>
        <v>1</v>
      </c>
      <c r="E149" s="192">
        <f>Planilha!I124</f>
        <v>0</v>
      </c>
      <c r="F149" s="193">
        <f t="shared" si="65"/>
        <v>0</v>
      </c>
      <c r="G149" s="184">
        <f>Planilha!F124</f>
        <v>1</v>
      </c>
      <c r="H149" s="185"/>
      <c r="I149" s="217">
        <f t="shared" si="66"/>
        <v>0</v>
      </c>
      <c r="J149" s="239">
        <f t="shared" si="67"/>
        <v>0</v>
      </c>
      <c r="K149" s="240">
        <f t="shared" si="68"/>
        <v>0</v>
      </c>
      <c r="L149" s="220">
        <f t="shared" si="69"/>
        <v>0</v>
      </c>
    </row>
    <row r="150" spans="1:12" ht="15.75" thickBot="1" x14ac:dyDescent="0.3">
      <c r="A150" s="494"/>
      <c r="B150" s="495"/>
      <c r="C150" s="495"/>
      <c r="D150" s="495"/>
      <c r="E150" s="495"/>
      <c r="F150" s="495"/>
      <c r="G150" s="495"/>
      <c r="H150" s="495"/>
      <c r="I150" s="495"/>
      <c r="J150" s="495"/>
      <c r="K150" s="495"/>
      <c r="L150" s="496"/>
    </row>
    <row r="151" spans="1:12" ht="15.75" thickBot="1" x14ac:dyDescent="0.3">
      <c r="A151" s="241" t="s">
        <v>398</v>
      </c>
      <c r="B151" s="242" t="str">
        <f>Planilha!B125</f>
        <v>ELÉTRICA - ELETRODUTO PVC FLEXÍVEL</v>
      </c>
      <c r="C151" s="243"/>
      <c r="D151" s="243"/>
      <c r="E151" s="243"/>
      <c r="F151" s="244">
        <f>SUM(F152:F153)</f>
        <v>0</v>
      </c>
      <c r="G151" s="497" t="s">
        <v>87</v>
      </c>
      <c r="H151" s="498"/>
      <c r="I151" s="499"/>
      <c r="J151" s="245">
        <f>SUM(J152:J153)</f>
        <v>0</v>
      </c>
      <c r="K151" s="245">
        <f>SUM(K152:K153)</f>
        <v>0</v>
      </c>
      <c r="L151" s="245">
        <f>SUM(L152:L153)</f>
        <v>0</v>
      </c>
    </row>
    <row r="152" spans="1:12" x14ac:dyDescent="0.25">
      <c r="A152" s="190" t="s">
        <v>512</v>
      </c>
      <c r="B152" s="200" t="str">
        <f>Planilha!D126</f>
        <v>ELETRODUTO LEVE 1"</v>
      </c>
      <c r="C152" s="238" t="str">
        <f>Planilha!E126</f>
        <v>m</v>
      </c>
      <c r="D152" s="191">
        <f>Planilha!F126</f>
        <v>22.4</v>
      </c>
      <c r="E152" s="192">
        <f>Planilha!I126</f>
        <v>0</v>
      </c>
      <c r="F152" s="193">
        <f>D152*E152</f>
        <v>0</v>
      </c>
      <c r="G152" s="194">
        <f>Planilha!F126</f>
        <v>22.4</v>
      </c>
      <c r="H152" s="189"/>
      <c r="I152" s="247">
        <f>H152</f>
        <v>0</v>
      </c>
      <c r="J152" s="239">
        <f>G152*E152</f>
        <v>0</v>
      </c>
      <c r="K152" s="232">
        <f>H152*E152</f>
        <v>0</v>
      </c>
      <c r="L152" s="233">
        <f>F152*E152</f>
        <v>0</v>
      </c>
    </row>
    <row r="153" spans="1:12" ht="15.75" thickBot="1" x14ac:dyDescent="0.3">
      <c r="A153" s="190" t="s">
        <v>513</v>
      </c>
      <c r="B153" s="200" t="str">
        <f>Planilha!D127</f>
        <v>ELETRODUTO LEVE 3/4"</v>
      </c>
      <c r="C153" s="238" t="str">
        <f>Planilha!E127</f>
        <v>m</v>
      </c>
      <c r="D153" s="191">
        <f>Planilha!F127</f>
        <v>115.9</v>
      </c>
      <c r="E153" s="192">
        <f>Planilha!I127</f>
        <v>0</v>
      </c>
      <c r="F153" s="193">
        <f>D153*E153</f>
        <v>0</v>
      </c>
      <c r="G153" s="194">
        <f>Planilha!F127</f>
        <v>115.9</v>
      </c>
      <c r="H153" s="189"/>
      <c r="I153" s="247">
        <f>H153</f>
        <v>0</v>
      </c>
      <c r="J153" s="239">
        <f>G153*E153</f>
        <v>0</v>
      </c>
      <c r="K153" s="232">
        <f>H153*E153</f>
        <v>0</v>
      </c>
      <c r="L153" s="233">
        <f>F153*E153</f>
        <v>0</v>
      </c>
    </row>
    <row r="154" spans="1:12" ht="15.75" thickBot="1" x14ac:dyDescent="0.3">
      <c r="A154" s="494"/>
      <c r="B154" s="495"/>
      <c r="C154" s="495"/>
      <c r="D154" s="495"/>
      <c r="E154" s="495"/>
      <c r="F154" s="495"/>
      <c r="G154" s="495"/>
      <c r="H154" s="495"/>
      <c r="I154" s="495"/>
      <c r="J154" s="495"/>
      <c r="K154" s="495"/>
      <c r="L154" s="496"/>
    </row>
    <row r="155" spans="1:12" ht="15.75" thickBot="1" x14ac:dyDescent="0.3">
      <c r="A155" s="241" t="s">
        <v>399</v>
      </c>
      <c r="B155" s="242" t="str">
        <f>Planilha!B128</f>
        <v>ELÉTRICA - ELETRODUTO PVC ROSCA</v>
      </c>
      <c r="C155" s="243"/>
      <c r="D155" s="243"/>
      <c r="E155" s="243"/>
      <c r="F155" s="244">
        <f>SUM(F156:F159)</f>
        <v>0</v>
      </c>
      <c r="G155" s="497" t="s">
        <v>87</v>
      </c>
      <c r="H155" s="498"/>
      <c r="I155" s="499"/>
      <c r="J155" s="245">
        <f>SUM(J156:J159)</f>
        <v>0</v>
      </c>
      <c r="K155" s="245">
        <f>SUM(K156:K159)</f>
        <v>0</v>
      </c>
      <c r="L155" s="245">
        <f>SUM(L156:L159)</f>
        <v>0</v>
      </c>
    </row>
    <row r="156" spans="1:12" x14ac:dyDescent="0.25">
      <c r="A156" s="180" t="s">
        <v>514</v>
      </c>
      <c r="B156" s="200" t="str">
        <f>Planilha!D129</f>
        <v>ELETRODUTO, VARA 3,0M 1"</v>
      </c>
      <c r="C156" s="225" t="str">
        <f>Planilha!E129</f>
        <v>m</v>
      </c>
      <c r="D156" s="191">
        <f>Planilha!F129</f>
        <v>1</v>
      </c>
      <c r="E156" s="192">
        <f>Planilha!I129</f>
        <v>0</v>
      </c>
      <c r="F156" s="193">
        <f>D156*E156</f>
        <v>0</v>
      </c>
      <c r="G156" s="184">
        <f>Planilha!F129</f>
        <v>1</v>
      </c>
      <c r="H156" s="185"/>
      <c r="I156" s="217">
        <f>H156</f>
        <v>0</v>
      </c>
      <c r="J156" s="239">
        <f>G156*E156</f>
        <v>0</v>
      </c>
      <c r="K156" s="240">
        <f>H156*E156</f>
        <v>0</v>
      </c>
      <c r="L156" s="220">
        <f>I156*E156</f>
        <v>0</v>
      </c>
    </row>
    <row r="157" spans="1:12" x14ac:dyDescent="0.25">
      <c r="A157" s="180" t="s">
        <v>515</v>
      </c>
      <c r="B157" s="200" t="str">
        <f>Planilha!D130</f>
        <v>ELETRODUTO, VARA 3,0M 1.1/2"</v>
      </c>
      <c r="C157" s="225" t="str">
        <f>Planilha!E130</f>
        <v>m</v>
      </c>
      <c r="D157" s="191">
        <f>Planilha!F130</f>
        <v>1</v>
      </c>
      <c r="E157" s="192">
        <f>Planilha!I130</f>
        <v>0</v>
      </c>
      <c r="F157" s="193">
        <f t="shared" ref="F157:F159" si="70">D157*E157</f>
        <v>0</v>
      </c>
      <c r="G157" s="184">
        <f>Planilha!F130</f>
        <v>1</v>
      </c>
      <c r="H157" s="185"/>
      <c r="I157" s="217">
        <f t="shared" ref="I157:I159" si="71">H157</f>
        <v>0</v>
      </c>
      <c r="J157" s="239">
        <f t="shared" ref="J157:J159" si="72">G157*E157</f>
        <v>0</v>
      </c>
      <c r="K157" s="240">
        <f t="shared" ref="K157:K159" si="73">H157*E157</f>
        <v>0</v>
      </c>
      <c r="L157" s="220">
        <f t="shared" ref="L157:L159" si="74">I157*E157</f>
        <v>0</v>
      </c>
    </row>
    <row r="158" spans="1:12" x14ac:dyDescent="0.25">
      <c r="A158" s="180" t="s">
        <v>516</v>
      </c>
      <c r="B158" s="200" t="str">
        <f>Planilha!D131</f>
        <v>ELETRODUTO, VARA 3,0M 2.1/2"</v>
      </c>
      <c r="C158" s="225" t="str">
        <f>Planilha!E131</f>
        <v>m</v>
      </c>
      <c r="D158" s="191">
        <f>Planilha!F131</f>
        <v>2</v>
      </c>
      <c r="E158" s="192">
        <f>Planilha!I131</f>
        <v>0</v>
      </c>
      <c r="F158" s="193">
        <f t="shared" si="70"/>
        <v>0</v>
      </c>
      <c r="G158" s="184">
        <f>Planilha!F131</f>
        <v>2</v>
      </c>
      <c r="H158" s="185"/>
      <c r="I158" s="217">
        <f t="shared" si="71"/>
        <v>0</v>
      </c>
      <c r="J158" s="239">
        <f t="shared" si="72"/>
        <v>0</v>
      </c>
      <c r="K158" s="240">
        <f t="shared" si="73"/>
        <v>0</v>
      </c>
      <c r="L158" s="220">
        <f t="shared" si="74"/>
        <v>0</v>
      </c>
    </row>
    <row r="159" spans="1:12" ht="15.75" thickBot="1" x14ac:dyDescent="0.3">
      <c r="A159" s="180" t="s">
        <v>517</v>
      </c>
      <c r="B159" s="200" t="str">
        <f>Planilha!D132</f>
        <v>ELETRODUTO, VARA 3,0M 3/4"</v>
      </c>
      <c r="C159" s="225" t="str">
        <f>Planilha!E132</f>
        <v>m</v>
      </c>
      <c r="D159" s="191">
        <f>Planilha!F132</f>
        <v>1</v>
      </c>
      <c r="E159" s="192">
        <f>Planilha!I132</f>
        <v>0</v>
      </c>
      <c r="F159" s="193">
        <f t="shared" si="70"/>
        <v>0</v>
      </c>
      <c r="G159" s="184">
        <f>Planilha!F132</f>
        <v>1</v>
      </c>
      <c r="H159" s="185"/>
      <c r="I159" s="217">
        <f t="shared" si="71"/>
        <v>0</v>
      </c>
      <c r="J159" s="239">
        <f t="shared" si="72"/>
        <v>0</v>
      </c>
      <c r="K159" s="240">
        <f t="shared" si="73"/>
        <v>0</v>
      </c>
      <c r="L159" s="220">
        <f t="shared" si="74"/>
        <v>0</v>
      </c>
    </row>
    <row r="160" spans="1:12" ht="15.75" thickBot="1" x14ac:dyDescent="0.3">
      <c r="A160" s="494"/>
      <c r="B160" s="495"/>
      <c r="C160" s="495"/>
      <c r="D160" s="495"/>
      <c r="E160" s="495"/>
      <c r="F160" s="495"/>
      <c r="G160" s="495"/>
      <c r="H160" s="495"/>
      <c r="I160" s="495"/>
      <c r="J160" s="495"/>
      <c r="K160" s="495"/>
      <c r="L160" s="496"/>
    </row>
    <row r="161" spans="1:12" ht="15.75" thickBot="1" x14ac:dyDescent="0.3">
      <c r="A161" s="241" t="s">
        <v>400</v>
      </c>
      <c r="B161" s="242" t="str">
        <f>Planilha!B133</f>
        <v>ELÉTRICA - LUMINÁRIA E ACESSÓRIOS</v>
      </c>
      <c r="C161" s="243"/>
      <c r="D161" s="243"/>
      <c r="E161" s="243"/>
      <c r="F161" s="244">
        <f>SUM(F162:F167)</f>
        <v>0</v>
      </c>
      <c r="G161" s="497" t="s">
        <v>87</v>
      </c>
      <c r="H161" s="498"/>
      <c r="I161" s="499"/>
      <c r="J161" s="245">
        <f>SUM(J162:J167)</f>
        <v>0</v>
      </c>
      <c r="K161" s="245">
        <f>SUM(K162:K167)</f>
        <v>0</v>
      </c>
      <c r="L161" s="245">
        <f>SUM(L162:L167)</f>
        <v>0</v>
      </c>
    </row>
    <row r="162" spans="1:12" x14ac:dyDescent="0.25">
      <c r="A162" s="180" t="s">
        <v>518</v>
      </c>
      <c r="B162" s="200" t="str">
        <f>Planilha!D134</f>
        <v>LUMINÁRIA SOBREPOR P/ INCANDESCENTE 60 W</v>
      </c>
      <c r="C162" s="225" t="str">
        <f>Planilha!E134</f>
        <v>pç</v>
      </c>
      <c r="D162" s="191">
        <f>Planilha!F134</f>
        <v>7</v>
      </c>
      <c r="E162" s="192">
        <f>Planilha!I134</f>
        <v>0</v>
      </c>
      <c r="F162" s="193">
        <f>D162*E162</f>
        <v>0</v>
      </c>
      <c r="G162" s="184">
        <f>Planilha!F134</f>
        <v>7</v>
      </c>
      <c r="H162" s="185"/>
      <c r="I162" s="217">
        <f>H162</f>
        <v>0</v>
      </c>
      <c r="J162" s="239">
        <f>G162*E162</f>
        <v>0</v>
      </c>
      <c r="K162" s="240">
        <f>H162*E162</f>
        <v>0</v>
      </c>
      <c r="L162" s="220">
        <f>I162*E162</f>
        <v>0</v>
      </c>
    </row>
    <row r="163" spans="1:12" x14ac:dyDescent="0.25">
      <c r="A163" s="180" t="s">
        <v>519</v>
      </c>
      <c r="B163" s="200" t="str">
        <f>Planilha!D135</f>
        <v>PLAFONIER 4"</v>
      </c>
      <c r="C163" s="225" t="str">
        <f>Planilha!E135</f>
        <v>pç</v>
      </c>
      <c r="D163" s="191">
        <f>Planilha!F135</f>
        <v>7</v>
      </c>
      <c r="E163" s="192">
        <f>Planilha!I135</f>
        <v>0</v>
      </c>
      <c r="F163" s="193">
        <f t="shared" ref="F163:F167" si="75">D163*E163</f>
        <v>0</v>
      </c>
      <c r="G163" s="184">
        <f>Planilha!F135</f>
        <v>7</v>
      </c>
      <c r="H163" s="185"/>
      <c r="I163" s="217">
        <f t="shared" ref="I163:I167" si="76">H163</f>
        <v>0</v>
      </c>
      <c r="J163" s="239">
        <f t="shared" ref="J163:J167" si="77">G163*E163</f>
        <v>0</v>
      </c>
      <c r="K163" s="240">
        <f t="shared" ref="K163:K167" si="78">H163*E163</f>
        <v>0</v>
      </c>
      <c r="L163" s="220">
        <f t="shared" ref="L163:L167" si="79">I163*E163</f>
        <v>0</v>
      </c>
    </row>
    <row r="164" spans="1:12" ht="22.5" x14ac:dyDescent="0.25">
      <c r="A164" s="180" t="s">
        <v>520</v>
      </c>
      <c r="B164" s="200" t="str">
        <f>Planilha!D136</f>
        <v>REATOR ELETROMAGNÉTICO P/ FLUORESCENTE COMPACTA 1X24W</v>
      </c>
      <c r="C164" s="225" t="str">
        <f>Planilha!E136</f>
        <v>pç</v>
      </c>
      <c r="D164" s="191">
        <f>Planilha!F136</f>
        <v>7</v>
      </c>
      <c r="E164" s="192">
        <f>Planilha!I136</f>
        <v>0</v>
      </c>
      <c r="F164" s="193">
        <f t="shared" si="75"/>
        <v>0</v>
      </c>
      <c r="G164" s="184">
        <f>Planilha!F136</f>
        <v>7</v>
      </c>
      <c r="H164" s="185"/>
      <c r="I164" s="217">
        <f t="shared" si="76"/>
        <v>0</v>
      </c>
      <c r="J164" s="239">
        <f t="shared" si="77"/>
        <v>0</v>
      </c>
      <c r="K164" s="240">
        <f t="shared" si="78"/>
        <v>0</v>
      </c>
      <c r="L164" s="220">
        <f t="shared" si="79"/>
        <v>0</v>
      </c>
    </row>
    <row r="165" spans="1:12" x14ac:dyDescent="0.25">
      <c r="A165" s="180" t="s">
        <v>521</v>
      </c>
      <c r="B165" s="200" t="str">
        <f>Planilha!D137</f>
        <v>SOQUETE BASE 2G11</v>
      </c>
      <c r="C165" s="225" t="str">
        <f>Planilha!E137</f>
        <v>pç</v>
      </c>
      <c r="D165" s="191">
        <f>Planilha!F137</f>
        <v>7</v>
      </c>
      <c r="E165" s="192">
        <f>Planilha!I137</f>
        <v>0</v>
      </c>
      <c r="F165" s="193">
        <f t="shared" si="75"/>
        <v>0</v>
      </c>
      <c r="G165" s="184">
        <f>Planilha!F137</f>
        <v>7</v>
      </c>
      <c r="H165" s="185"/>
      <c r="I165" s="217">
        <f t="shared" si="76"/>
        <v>0</v>
      </c>
      <c r="J165" s="239">
        <f t="shared" si="77"/>
        <v>0</v>
      </c>
      <c r="K165" s="240">
        <f t="shared" si="78"/>
        <v>0</v>
      </c>
      <c r="L165" s="220">
        <f t="shared" si="79"/>
        <v>0</v>
      </c>
    </row>
    <row r="166" spans="1:12" x14ac:dyDescent="0.25">
      <c r="A166" s="180" t="s">
        <v>522</v>
      </c>
      <c r="B166" s="200" t="str">
        <f>Planilha!D138</f>
        <v>SOQUETE BASE E 27</v>
      </c>
      <c r="C166" s="225" t="str">
        <f>Planilha!E138</f>
        <v>pç</v>
      </c>
      <c r="D166" s="191">
        <f>Planilha!F138</f>
        <v>7</v>
      </c>
      <c r="E166" s="192">
        <f>Planilha!I138</f>
        <v>0</v>
      </c>
      <c r="F166" s="193">
        <f t="shared" si="75"/>
        <v>0</v>
      </c>
      <c r="G166" s="184">
        <f>Planilha!F138</f>
        <v>7</v>
      </c>
      <c r="H166" s="185"/>
      <c r="I166" s="217">
        <f t="shared" si="76"/>
        <v>0</v>
      </c>
      <c r="J166" s="239">
        <f t="shared" si="77"/>
        <v>0</v>
      </c>
      <c r="K166" s="240">
        <f t="shared" si="78"/>
        <v>0</v>
      </c>
      <c r="L166" s="220">
        <f t="shared" si="79"/>
        <v>0</v>
      </c>
    </row>
    <row r="167" spans="1:12" ht="15.75" thickBot="1" x14ac:dyDescent="0.3">
      <c r="A167" s="180" t="s">
        <v>523</v>
      </c>
      <c r="B167" s="200" t="str">
        <f>Planilha!D139</f>
        <v>SPOT 1 COMPACTA</v>
      </c>
      <c r="C167" s="225" t="str">
        <f>Planilha!E139</f>
        <v>pç</v>
      </c>
      <c r="D167" s="191">
        <f>Planilha!F139</f>
        <v>7</v>
      </c>
      <c r="E167" s="192">
        <f>Planilha!I139</f>
        <v>0</v>
      </c>
      <c r="F167" s="193">
        <f t="shared" si="75"/>
        <v>0</v>
      </c>
      <c r="G167" s="184">
        <f>Planilha!F139</f>
        <v>7</v>
      </c>
      <c r="H167" s="185"/>
      <c r="I167" s="217">
        <f t="shared" si="76"/>
        <v>0</v>
      </c>
      <c r="J167" s="239">
        <f t="shared" si="77"/>
        <v>0</v>
      </c>
      <c r="K167" s="240">
        <f t="shared" si="78"/>
        <v>0</v>
      </c>
      <c r="L167" s="220">
        <f t="shared" si="79"/>
        <v>0</v>
      </c>
    </row>
    <row r="168" spans="1:12" ht="15.75" thickBot="1" x14ac:dyDescent="0.3">
      <c r="A168" s="494"/>
      <c r="B168" s="495"/>
      <c r="C168" s="495"/>
      <c r="D168" s="495"/>
      <c r="E168" s="495"/>
      <c r="F168" s="495"/>
      <c r="G168" s="495"/>
      <c r="H168" s="495"/>
      <c r="I168" s="495"/>
      <c r="J168" s="495"/>
      <c r="K168" s="495"/>
      <c r="L168" s="496"/>
    </row>
    <row r="169" spans="1:12" ht="15.75" thickBot="1" x14ac:dyDescent="0.3">
      <c r="A169" s="241" t="s">
        <v>401</v>
      </c>
      <c r="B169" s="242" t="str">
        <f>Planilha!B140</f>
        <v>ELÉTRICA - LÂMPADA FLUORESCENTE</v>
      </c>
      <c r="C169" s="243"/>
      <c r="D169" s="243"/>
      <c r="E169" s="243"/>
      <c r="F169" s="244">
        <f>F170</f>
        <v>0</v>
      </c>
      <c r="G169" s="497" t="s">
        <v>87</v>
      </c>
      <c r="H169" s="498"/>
      <c r="I169" s="499"/>
      <c r="J169" s="245">
        <f>J170</f>
        <v>0</v>
      </c>
      <c r="K169" s="245">
        <f>K170</f>
        <v>0</v>
      </c>
      <c r="L169" s="245">
        <f>L170</f>
        <v>0</v>
      </c>
    </row>
    <row r="170" spans="1:12" ht="15.75" thickBot="1" x14ac:dyDescent="0.3">
      <c r="A170" s="180" t="s">
        <v>524</v>
      </c>
      <c r="B170" s="200" t="str">
        <f>Planilha!D141</f>
        <v>COMPACTA REATOR NÃO INTEGRADO - LONGA 24W</v>
      </c>
      <c r="C170" s="225" t="str">
        <f>Planilha!E141</f>
        <v>pç</v>
      </c>
      <c r="D170" s="191">
        <f>Planilha!F141</f>
        <v>14</v>
      </c>
      <c r="E170" s="192">
        <f>Planilha!I141</f>
        <v>0</v>
      </c>
      <c r="F170" s="193">
        <f>D170*E170</f>
        <v>0</v>
      </c>
      <c r="G170" s="184">
        <f>Planilha!F141</f>
        <v>14</v>
      </c>
      <c r="H170" s="185"/>
      <c r="I170" s="217">
        <f>H170</f>
        <v>0</v>
      </c>
      <c r="J170" s="239">
        <f>G170*E170</f>
        <v>0</v>
      </c>
      <c r="K170" s="240">
        <f>H170*E170</f>
        <v>0</v>
      </c>
      <c r="L170" s="220">
        <f>I170*E170</f>
        <v>0</v>
      </c>
    </row>
    <row r="171" spans="1:12" ht="15.75" thickBot="1" x14ac:dyDescent="0.3">
      <c r="A171" s="494"/>
      <c r="B171" s="495"/>
      <c r="C171" s="495"/>
      <c r="D171" s="495"/>
      <c r="E171" s="495"/>
      <c r="F171" s="495"/>
      <c r="G171" s="495"/>
      <c r="H171" s="495"/>
      <c r="I171" s="495"/>
      <c r="J171" s="495"/>
      <c r="K171" s="495"/>
      <c r="L171" s="496"/>
    </row>
    <row r="172" spans="1:12" ht="15.75" thickBot="1" x14ac:dyDescent="0.3">
      <c r="A172" s="241" t="s">
        <v>402</v>
      </c>
      <c r="B172" s="242" t="str">
        <f>Planilha!B142</f>
        <v>ELÉTRICA - MATERIAL P/ ENTRADA SERVIÇO</v>
      </c>
      <c r="C172" s="243"/>
      <c r="D172" s="243"/>
      <c r="E172" s="243"/>
      <c r="F172" s="244">
        <f>SUM(F173:F181)</f>
        <v>0</v>
      </c>
      <c r="G172" s="497" t="s">
        <v>87</v>
      </c>
      <c r="H172" s="498"/>
      <c r="I172" s="499"/>
      <c r="J172" s="245">
        <f>SUM(J173:J181)</f>
        <v>0</v>
      </c>
      <c r="K172" s="245">
        <f>SUM(K173:K181)</f>
        <v>0</v>
      </c>
      <c r="L172" s="245">
        <f>SUM(L173:L181)</f>
        <v>0</v>
      </c>
    </row>
    <row r="173" spans="1:12" x14ac:dyDescent="0.25">
      <c r="A173" s="180" t="s">
        <v>525</v>
      </c>
      <c r="B173" s="200" t="str">
        <f>Planilha!D143</f>
        <v>CABO DE AÇO GALVANIZADO 6,4MM (1/4")</v>
      </c>
      <c r="C173" s="225" t="str">
        <f>Planilha!E143</f>
        <v>pç</v>
      </c>
      <c r="D173" s="191">
        <f>Planilha!F143</f>
        <v>1</v>
      </c>
      <c r="E173" s="192">
        <f>Planilha!I143</f>
        <v>0</v>
      </c>
      <c r="F173" s="193">
        <f>D173*E173</f>
        <v>0</v>
      </c>
      <c r="G173" s="184">
        <f>Planilha!F143</f>
        <v>1</v>
      </c>
      <c r="H173" s="185"/>
      <c r="I173" s="217">
        <f>H173</f>
        <v>0</v>
      </c>
      <c r="J173" s="239">
        <f>G173*E173</f>
        <v>0</v>
      </c>
      <c r="K173" s="240">
        <f>H173*E173</f>
        <v>0</v>
      </c>
      <c r="L173" s="220">
        <f>I173*E173</f>
        <v>0</v>
      </c>
    </row>
    <row r="174" spans="1:12" x14ac:dyDescent="0.25">
      <c r="A174" s="180" t="s">
        <v>526</v>
      </c>
      <c r="B174" s="200" t="str">
        <f>Planilha!D144</f>
        <v>CAIXA INSPEÇÃO DE ATERRAMENTO 300X300X400MM</v>
      </c>
      <c r="C174" s="225" t="str">
        <f>Planilha!E144</f>
        <v>pç</v>
      </c>
      <c r="D174" s="191">
        <f>Planilha!F144</f>
        <v>1</v>
      </c>
      <c r="E174" s="192">
        <f>Planilha!I144</f>
        <v>0</v>
      </c>
      <c r="F174" s="193">
        <f t="shared" ref="F174:F181" si="80">D174*E174</f>
        <v>0</v>
      </c>
      <c r="G174" s="184">
        <f>Planilha!F144</f>
        <v>1</v>
      </c>
      <c r="H174" s="185"/>
      <c r="I174" s="217">
        <f t="shared" ref="I174:I181" si="81">H174</f>
        <v>0</v>
      </c>
      <c r="J174" s="239">
        <f t="shared" ref="J174:J181" si="82">G174*E174</f>
        <v>0</v>
      </c>
      <c r="K174" s="240">
        <f t="shared" ref="K174:K181" si="83">H174*E174</f>
        <v>0</v>
      </c>
      <c r="L174" s="220">
        <f t="shared" ref="L174:L181" si="84">I174*E174</f>
        <v>0</v>
      </c>
    </row>
    <row r="175" spans="1:12" x14ac:dyDescent="0.25">
      <c r="A175" s="180" t="s">
        <v>527</v>
      </c>
      <c r="B175" s="200" t="str">
        <f>Planilha!D145</f>
        <v>CINTA DE ALUMÍNIO PARA POSTE L=18MM, C=1,0M</v>
      </c>
      <c r="C175" s="225" t="str">
        <f>Planilha!E145</f>
        <v>pç</v>
      </c>
      <c r="D175" s="191">
        <f>Planilha!F145</f>
        <v>5</v>
      </c>
      <c r="E175" s="192">
        <f>Planilha!I145</f>
        <v>0</v>
      </c>
      <c r="F175" s="193">
        <f t="shared" si="80"/>
        <v>0</v>
      </c>
      <c r="G175" s="184">
        <f>Planilha!F145</f>
        <v>5</v>
      </c>
      <c r="H175" s="185"/>
      <c r="I175" s="217">
        <f t="shared" si="81"/>
        <v>0</v>
      </c>
      <c r="J175" s="239">
        <f t="shared" si="82"/>
        <v>0</v>
      </c>
      <c r="K175" s="240">
        <f t="shared" si="83"/>
        <v>0</v>
      </c>
      <c r="L175" s="220">
        <f t="shared" si="84"/>
        <v>0</v>
      </c>
    </row>
    <row r="176" spans="1:12" ht="22.5" x14ac:dyDescent="0.25">
      <c r="A176" s="180" t="s">
        <v>528</v>
      </c>
      <c r="B176" s="200" t="str">
        <f>Planilha!D146</f>
        <v>HASTE DE ATERRAMENTO AÇO/COBRE D=15MM, COMPRIMENTO 2,4M</v>
      </c>
      <c r="C176" s="225" t="str">
        <f>Planilha!E146</f>
        <v>pç</v>
      </c>
      <c r="D176" s="191">
        <f>Planilha!F146</f>
        <v>1</v>
      </c>
      <c r="E176" s="192">
        <f>Planilha!I146</f>
        <v>0</v>
      </c>
      <c r="F176" s="193">
        <f t="shared" si="80"/>
        <v>0</v>
      </c>
      <c r="G176" s="184">
        <f>Planilha!F146</f>
        <v>1</v>
      </c>
      <c r="H176" s="185"/>
      <c r="I176" s="217">
        <f t="shared" si="81"/>
        <v>0</v>
      </c>
      <c r="J176" s="239">
        <f t="shared" si="82"/>
        <v>0</v>
      </c>
      <c r="K176" s="240">
        <f t="shared" si="83"/>
        <v>0</v>
      </c>
      <c r="L176" s="220">
        <f t="shared" si="84"/>
        <v>0</v>
      </c>
    </row>
    <row r="177" spans="1:12" x14ac:dyDescent="0.25">
      <c r="A177" s="180" t="s">
        <v>529</v>
      </c>
      <c r="B177" s="200" t="str">
        <f>Planilha!D147</f>
        <v>ISOLADOR ROLDANA 600V PORCELANA VIDRADA</v>
      </c>
      <c r="C177" s="225" t="str">
        <f>Planilha!E147</f>
        <v>pç</v>
      </c>
      <c r="D177" s="191">
        <f>Planilha!F147</f>
        <v>1</v>
      </c>
      <c r="E177" s="192">
        <f>Planilha!I147</f>
        <v>0</v>
      </c>
      <c r="F177" s="193">
        <f t="shared" si="80"/>
        <v>0</v>
      </c>
      <c r="G177" s="184">
        <f>Planilha!F147</f>
        <v>1</v>
      </c>
      <c r="H177" s="185"/>
      <c r="I177" s="217">
        <f t="shared" si="81"/>
        <v>0</v>
      </c>
      <c r="J177" s="239">
        <f t="shared" si="82"/>
        <v>0</v>
      </c>
      <c r="K177" s="240">
        <f t="shared" si="83"/>
        <v>0</v>
      </c>
      <c r="L177" s="220">
        <f t="shared" si="84"/>
        <v>0</v>
      </c>
    </row>
    <row r="178" spans="1:12" x14ac:dyDescent="0.25">
      <c r="A178" s="180" t="s">
        <v>530</v>
      </c>
      <c r="B178" s="200" t="str">
        <f>Planilha!D148</f>
        <v>MASSA DE CALAFETAR 1/2KG</v>
      </c>
      <c r="C178" s="225" t="str">
        <f>Planilha!E148</f>
        <v>pç</v>
      </c>
      <c r="D178" s="191">
        <f>Planilha!F148</f>
        <v>1</v>
      </c>
      <c r="E178" s="192">
        <f>Planilha!I148</f>
        <v>0</v>
      </c>
      <c r="F178" s="193">
        <f t="shared" si="80"/>
        <v>0</v>
      </c>
      <c r="G178" s="184">
        <f>Planilha!F148</f>
        <v>1</v>
      </c>
      <c r="H178" s="185"/>
      <c r="I178" s="217">
        <f t="shared" si="81"/>
        <v>0</v>
      </c>
      <c r="J178" s="239">
        <f t="shared" si="82"/>
        <v>0</v>
      </c>
      <c r="K178" s="240">
        <f t="shared" si="83"/>
        <v>0</v>
      </c>
      <c r="L178" s="220">
        <f t="shared" si="84"/>
        <v>0</v>
      </c>
    </row>
    <row r="179" spans="1:12" ht="22.5" x14ac:dyDescent="0.25">
      <c r="A179" s="180" t="s">
        <v>531</v>
      </c>
      <c r="B179" s="200" t="str">
        <f>Planilha!D149</f>
        <v>PARAFUSO AÇO GALVANIZADO CABEÇA QUADR. ROSCA M10, COMPRIM. 250MM</v>
      </c>
      <c r="C179" s="225" t="str">
        <f>Planilha!E149</f>
        <v>pç</v>
      </c>
      <c r="D179" s="191">
        <f>Planilha!F149</f>
        <v>2</v>
      </c>
      <c r="E179" s="192">
        <f>Planilha!I149</f>
        <v>0</v>
      </c>
      <c r="F179" s="193">
        <f t="shared" si="80"/>
        <v>0</v>
      </c>
      <c r="G179" s="184">
        <f>Planilha!F149</f>
        <v>2</v>
      </c>
      <c r="H179" s="185"/>
      <c r="I179" s="217">
        <f t="shared" si="81"/>
        <v>0</v>
      </c>
      <c r="J179" s="239">
        <f t="shared" si="82"/>
        <v>0</v>
      </c>
      <c r="K179" s="240">
        <f t="shared" si="83"/>
        <v>0</v>
      </c>
      <c r="L179" s="220">
        <f t="shared" si="84"/>
        <v>0</v>
      </c>
    </row>
    <row r="180" spans="1:12" ht="22.5" x14ac:dyDescent="0.25">
      <c r="A180" s="180" t="s">
        <v>532</v>
      </c>
      <c r="B180" s="200" t="str">
        <f>Planilha!D150</f>
        <v>PARAFUSO AÇO GALVANIZADO CABEÇA QUADR. ROSCA M16X2, COMPRIM. 180MM</v>
      </c>
      <c r="C180" s="225" t="str">
        <f>Planilha!E150</f>
        <v>pç</v>
      </c>
      <c r="D180" s="191">
        <f>Planilha!F150</f>
        <v>1</v>
      </c>
      <c r="E180" s="192">
        <f>Planilha!I150</f>
        <v>0</v>
      </c>
      <c r="F180" s="193">
        <f t="shared" si="80"/>
        <v>0</v>
      </c>
      <c r="G180" s="184">
        <f>Planilha!F150</f>
        <v>1</v>
      </c>
      <c r="H180" s="185"/>
      <c r="I180" s="217">
        <f t="shared" si="81"/>
        <v>0</v>
      </c>
      <c r="J180" s="239">
        <f t="shared" si="82"/>
        <v>0</v>
      </c>
      <c r="K180" s="240">
        <f t="shared" si="83"/>
        <v>0</v>
      </c>
      <c r="L180" s="220">
        <f t="shared" si="84"/>
        <v>0</v>
      </c>
    </row>
    <row r="181" spans="1:12" ht="15.75" thickBot="1" x14ac:dyDescent="0.3">
      <c r="A181" s="180" t="s">
        <v>533</v>
      </c>
      <c r="B181" s="200" t="str">
        <f>Planilha!D151</f>
        <v>POSTE CONCRETO ARMADO COMPRIMENTO 6,0M</v>
      </c>
      <c r="C181" s="225" t="str">
        <f>Planilha!E151</f>
        <v>pç</v>
      </c>
      <c r="D181" s="191">
        <f>Planilha!F151</f>
        <v>1</v>
      </c>
      <c r="E181" s="192">
        <f>Planilha!I151</f>
        <v>0</v>
      </c>
      <c r="F181" s="193">
        <f t="shared" si="80"/>
        <v>0</v>
      </c>
      <c r="G181" s="184">
        <f>Planilha!F151</f>
        <v>1</v>
      </c>
      <c r="H181" s="185"/>
      <c r="I181" s="217">
        <f t="shared" si="81"/>
        <v>0</v>
      </c>
      <c r="J181" s="239">
        <f t="shared" si="82"/>
        <v>0</v>
      </c>
      <c r="K181" s="240">
        <f t="shared" si="83"/>
        <v>0</v>
      </c>
      <c r="L181" s="220">
        <f t="shared" si="84"/>
        <v>0</v>
      </c>
    </row>
    <row r="182" spans="1:12" ht="15.75" thickBot="1" x14ac:dyDescent="0.3">
      <c r="A182" s="494"/>
      <c r="B182" s="495"/>
      <c r="C182" s="495"/>
      <c r="D182" s="495"/>
      <c r="E182" s="495"/>
      <c r="F182" s="495"/>
      <c r="G182" s="495"/>
      <c r="H182" s="495"/>
      <c r="I182" s="495"/>
      <c r="J182" s="495"/>
      <c r="K182" s="495"/>
      <c r="L182" s="496"/>
    </row>
    <row r="183" spans="1:12" ht="15.75" thickBot="1" x14ac:dyDescent="0.3">
      <c r="A183" s="241" t="s">
        <v>403</v>
      </c>
      <c r="B183" s="242" t="str">
        <f>Planilha!B152</f>
        <v>ELÉTRICA - QUADRO DE MEDIÇÃO - CEMIG</v>
      </c>
      <c r="C183" s="243"/>
      <c r="D183" s="243"/>
      <c r="E183" s="243"/>
      <c r="F183" s="244">
        <f>F184</f>
        <v>0</v>
      </c>
      <c r="G183" s="497" t="s">
        <v>87</v>
      </c>
      <c r="H183" s="498"/>
      <c r="I183" s="499"/>
      <c r="J183" s="245">
        <f>J184</f>
        <v>0</v>
      </c>
      <c r="K183" s="245">
        <f>K184</f>
        <v>0</v>
      </c>
      <c r="L183" s="245">
        <f>L184</f>
        <v>0</v>
      </c>
    </row>
    <row r="184" spans="1:12" ht="23.25" thickBot="1" x14ac:dyDescent="0.3">
      <c r="A184" s="180" t="s">
        <v>534</v>
      </c>
      <c r="B184" s="200" t="str">
        <f>Planilha!D153</f>
        <v>UNIDADE CONSUMIDORA INDIVIDUAL - EMBUTIR CAIXA POLIFÁSICA E DISJUNTOR "CM-2" DE 10,1 A 47 KW</v>
      </c>
      <c r="C184" s="225" t="str">
        <f>Planilha!E153</f>
        <v>pç</v>
      </c>
      <c r="D184" s="191">
        <f>Planilha!F153</f>
        <v>1</v>
      </c>
      <c r="E184" s="192">
        <f>Planilha!I153</f>
        <v>0</v>
      </c>
      <c r="F184" s="193">
        <f>D184*E184</f>
        <v>0</v>
      </c>
      <c r="G184" s="184">
        <f>Planilha!F153</f>
        <v>1</v>
      </c>
      <c r="H184" s="185"/>
      <c r="I184" s="217">
        <f>H184</f>
        <v>0</v>
      </c>
      <c r="J184" s="239">
        <f>G184*E184</f>
        <v>0</v>
      </c>
      <c r="K184" s="240">
        <f>H184*E184</f>
        <v>0</v>
      </c>
      <c r="L184" s="220">
        <f>I184*E184</f>
        <v>0</v>
      </c>
    </row>
    <row r="185" spans="1:12" ht="15.75" thickBot="1" x14ac:dyDescent="0.3">
      <c r="A185" s="494"/>
      <c r="B185" s="495"/>
      <c r="C185" s="495"/>
      <c r="D185" s="495"/>
      <c r="E185" s="495"/>
      <c r="F185" s="495"/>
      <c r="G185" s="495"/>
      <c r="H185" s="495"/>
      <c r="I185" s="495"/>
      <c r="J185" s="495"/>
      <c r="K185" s="495"/>
      <c r="L185" s="496"/>
    </row>
    <row r="186" spans="1:12" ht="15.75" thickBot="1" x14ac:dyDescent="0.3">
      <c r="A186" s="241" t="s">
        <v>404</v>
      </c>
      <c r="B186" s="242" t="str">
        <f>Planilha!B154</f>
        <v>ELÉTRICA - QUADRO DISTRIB. PLÁSTICO - EMBUTIR</v>
      </c>
      <c r="C186" s="243"/>
      <c r="D186" s="243"/>
      <c r="E186" s="243"/>
      <c r="F186" s="244">
        <f>F187</f>
        <v>0</v>
      </c>
      <c r="G186" s="497" t="s">
        <v>87</v>
      </c>
      <c r="H186" s="498"/>
      <c r="I186" s="499"/>
      <c r="J186" s="245">
        <f>J187</f>
        <v>0</v>
      </c>
      <c r="K186" s="245">
        <f>K187</f>
        <v>0</v>
      </c>
      <c r="L186" s="245">
        <f>L187</f>
        <v>0</v>
      </c>
    </row>
    <row r="187" spans="1:12" ht="23.25" thickBot="1" x14ac:dyDescent="0.3">
      <c r="A187" s="180" t="s">
        <v>535</v>
      </c>
      <c r="B187" s="200" t="str">
        <f>Planilha!D155</f>
        <v>BARR. BIF., - DIN (REF. HAGER) CAP. 12 DISJ. UNIP. - IN PENTE 63A</v>
      </c>
      <c r="C187" s="225" t="str">
        <f>Planilha!E155</f>
        <v>pç</v>
      </c>
      <c r="D187" s="191">
        <f>Planilha!F155</f>
        <v>1</v>
      </c>
      <c r="E187" s="192">
        <f>Planilha!I155</f>
        <v>0</v>
      </c>
      <c r="F187" s="193">
        <f>D187*E187</f>
        <v>0</v>
      </c>
      <c r="G187" s="184">
        <f>Planilha!F155</f>
        <v>1</v>
      </c>
      <c r="H187" s="185"/>
      <c r="I187" s="217">
        <f>H187</f>
        <v>0</v>
      </c>
      <c r="J187" s="239">
        <f>G187*E187</f>
        <v>0</v>
      </c>
      <c r="K187" s="240">
        <f>H187*E187</f>
        <v>0</v>
      </c>
      <c r="L187" s="220">
        <f>I187*E187</f>
        <v>0</v>
      </c>
    </row>
    <row r="188" spans="1:12" ht="15.75" thickBot="1" x14ac:dyDescent="0.3">
      <c r="A188" s="500"/>
      <c r="B188" s="501"/>
      <c r="C188" s="501"/>
      <c r="D188" s="501"/>
      <c r="E188" s="501"/>
      <c r="F188" s="501"/>
      <c r="G188" s="501"/>
      <c r="H188" s="501"/>
      <c r="I188" s="501"/>
      <c r="J188" s="501"/>
      <c r="K188" s="501"/>
      <c r="L188" s="502"/>
    </row>
    <row r="189" spans="1:12" ht="15.75" thickBot="1" x14ac:dyDescent="0.3">
      <c r="A189" s="212" t="s">
        <v>405</v>
      </c>
      <c r="B189" s="213" t="str">
        <f>Planilha!B156</f>
        <v>INSTALAÇÕES HIDROSANITÁRIAS</v>
      </c>
      <c r="C189" s="234"/>
      <c r="D189" s="235"/>
      <c r="E189" s="235"/>
      <c r="F189" s="214">
        <f>F190+F195+F198+F205+F208+F216+F219+F224+F232+F248+F252+F258+F265+F271+F276+F280+F293+F299</f>
        <v>0</v>
      </c>
      <c r="G189" s="506" t="s">
        <v>87</v>
      </c>
      <c r="H189" s="507"/>
      <c r="I189" s="508"/>
      <c r="J189" s="236">
        <f>J190+J195+J198+J205+J208+J216+J219+J224+J232+J248+J252+J258+J265+J271+J276+J280+J293+J299</f>
        <v>0</v>
      </c>
      <c r="K189" s="236">
        <f t="shared" ref="K189:L189" si="85">K190+K195+K198+K205+K208+K216+K219+K224+K232+K248+K252+K258+K265+K271+K276+K280+K293+K299</f>
        <v>0</v>
      </c>
      <c r="L189" s="236">
        <f t="shared" si="85"/>
        <v>0</v>
      </c>
    </row>
    <row r="190" spans="1:12" ht="15.75" thickBot="1" x14ac:dyDescent="0.3">
      <c r="A190" s="241" t="s">
        <v>406</v>
      </c>
      <c r="B190" s="242" t="str">
        <f>Planilha!B157</f>
        <v>ALIMENTAÇÃO - METAIS</v>
      </c>
      <c r="C190" s="243"/>
      <c r="D190" s="243"/>
      <c r="E190" s="243"/>
      <c r="F190" s="244">
        <f>SUM(F191:F193)</f>
        <v>0</v>
      </c>
      <c r="G190" s="497" t="s">
        <v>87</v>
      </c>
      <c r="H190" s="498"/>
      <c r="I190" s="499"/>
      <c r="J190" s="245">
        <f>SUM(J191:J193)</f>
        <v>0</v>
      </c>
      <c r="K190" s="245">
        <f t="shared" ref="K190:L190" si="86">SUM(K191:K193)</f>
        <v>0</v>
      </c>
      <c r="L190" s="245">
        <f t="shared" si="86"/>
        <v>0</v>
      </c>
    </row>
    <row r="191" spans="1:12" x14ac:dyDescent="0.25">
      <c r="A191" s="190" t="s">
        <v>536</v>
      </c>
      <c r="B191" s="200" t="str">
        <f>Planilha!D158</f>
        <v>REGISTRO DE ESFERA 3/4"</v>
      </c>
      <c r="C191" s="238" t="str">
        <f>Planilha!E158</f>
        <v>pç</v>
      </c>
      <c r="D191" s="191">
        <f>Planilha!F158</f>
        <v>1</v>
      </c>
      <c r="E191" s="192">
        <f>Planilha!I158</f>
        <v>0</v>
      </c>
      <c r="F191" s="193">
        <f>D191*E191</f>
        <v>0</v>
      </c>
      <c r="G191" s="194">
        <f>Planilha!F158</f>
        <v>1</v>
      </c>
      <c r="H191" s="189"/>
      <c r="I191" s="247">
        <f>H191</f>
        <v>0</v>
      </c>
      <c r="J191" s="239">
        <f>G191*E1888</f>
        <v>0</v>
      </c>
      <c r="K191" s="232">
        <f>H191*E191</f>
        <v>0</v>
      </c>
      <c r="L191" s="233">
        <f>I191*E191</f>
        <v>0</v>
      </c>
    </row>
    <row r="192" spans="1:12" x14ac:dyDescent="0.25">
      <c r="A192" s="190" t="s">
        <v>537</v>
      </c>
      <c r="B192" s="200" t="str">
        <f>Planilha!D159</f>
        <v>REGISTRO DE PRESSÃO C/ CANOPLA CROMADA 3/4"</v>
      </c>
      <c r="C192" s="238" t="str">
        <f>Planilha!E159</f>
        <v>pç</v>
      </c>
      <c r="D192" s="191">
        <f>Planilha!F159</f>
        <v>1</v>
      </c>
      <c r="E192" s="192">
        <f>Planilha!I159</f>
        <v>0</v>
      </c>
      <c r="F192" s="193">
        <f t="shared" ref="F192:F193" si="87">D192*E192</f>
        <v>0</v>
      </c>
      <c r="G192" s="194">
        <f>Planilha!F159</f>
        <v>1</v>
      </c>
      <c r="H192" s="189"/>
      <c r="I192" s="247">
        <f t="shared" ref="I192:I193" si="88">H192</f>
        <v>0</v>
      </c>
      <c r="J192" s="239">
        <f>G192*E1889</f>
        <v>0</v>
      </c>
      <c r="K192" s="232">
        <f t="shared" ref="K192:K193" si="89">H192*E192</f>
        <v>0</v>
      </c>
      <c r="L192" s="233">
        <f t="shared" ref="L192:L193" si="90">I192*E192</f>
        <v>0</v>
      </c>
    </row>
    <row r="193" spans="1:12" ht="15.75" thickBot="1" x14ac:dyDescent="0.3">
      <c r="A193" s="190" t="s">
        <v>538</v>
      </c>
      <c r="B193" s="200" t="str">
        <f>Planilha!D160</f>
        <v>REGISTRO ESFERA BORBOLETA BRUTO PVC 3/4"</v>
      </c>
      <c r="C193" s="238" t="str">
        <f>Planilha!E160</f>
        <v>pç</v>
      </c>
      <c r="D193" s="191">
        <f>Planilha!F160</f>
        <v>1</v>
      </c>
      <c r="E193" s="192">
        <f>Planilha!I160</f>
        <v>0</v>
      </c>
      <c r="F193" s="193">
        <f t="shared" si="87"/>
        <v>0</v>
      </c>
      <c r="G193" s="194">
        <f>Planilha!F160</f>
        <v>1</v>
      </c>
      <c r="H193" s="189"/>
      <c r="I193" s="247">
        <f t="shared" si="88"/>
        <v>0</v>
      </c>
      <c r="J193" s="239">
        <f>G193*E1890</f>
        <v>0</v>
      </c>
      <c r="K193" s="232">
        <f t="shared" si="89"/>
        <v>0</v>
      </c>
      <c r="L193" s="233">
        <f t="shared" si="90"/>
        <v>0</v>
      </c>
    </row>
    <row r="194" spans="1:12" ht="15.75" thickBot="1" x14ac:dyDescent="0.3">
      <c r="A194" s="494"/>
      <c r="B194" s="495"/>
      <c r="C194" s="495"/>
      <c r="D194" s="495"/>
      <c r="E194" s="495"/>
      <c r="F194" s="495"/>
      <c r="G194" s="495"/>
      <c r="H194" s="495"/>
      <c r="I194" s="495"/>
      <c r="J194" s="495"/>
      <c r="K194" s="495"/>
      <c r="L194" s="496"/>
    </row>
    <row r="195" spans="1:12" ht="15.75" thickBot="1" x14ac:dyDescent="0.3">
      <c r="A195" s="241" t="s">
        <v>407</v>
      </c>
      <c r="B195" s="242" t="str">
        <f>Planilha!B161</f>
        <v>ALIMENTAÇÃO - PVC ACESSÓRIOS</v>
      </c>
      <c r="C195" s="243"/>
      <c r="D195" s="243"/>
      <c r="E195" s="243"/>
      <c r="F195" s="244">
        <f>F196</f>
        <v>0</v>
      </c>
      <c r="G195" s="497" t="s">
        <v>87</v>
      </c>
      <c r="H195" s="498"/>
      <c r="I195" s="499"/>
      <c r="J195" s="245">
        <f>J196</f>
        <v>0</v>
      </c>
      <c r="K195" s="246">
        <f>K196</f>
        <v>0</v>
      </c>
      <c r="L195" s="245">
        <f>L196</f>
        <v>0</v>
      </c>
    </row>
    <row r="196" spans="1:12" ht="15.75" thickBot="1" x14ac:dyDescent="0.3">
      <c r="A196" s="190" t="s">
        <v>539</v>
      </c>
      <c r="B196" s="200" t="str">
        <f>Planilha!D162</f>
        <v>ENGATE FLEXÍVEL PLÁSTICO 1/2 - 30CM</v>
      </c>
      <c r="C196" s="248" t="str">
        <f>Planilha!E162</f>
        <v>pç</v>
      </c>
      <c r="D196" s="191">
        <f>Planilha!F164</f>
        <v>1</v>
      </c>
      <c r="E196" s="192">
        <f>Planilha!I162</f>
        <v>0</v>
      </c>
      <c r="F196" s="193">
        <f>D196*E196</f>
        <v>0</v>
      </c>
      <c r="G196" s="194">
        <f>Planilha!F162</f>
        <v>1</v>
      </c>
      <c r="H196" s="189"/>
      <c r="I196" s="247">
        <f>H196</f>
        <v>0</v>
      </c>
      <c r="J196" s="239">
        <f>G196*E196</f>
        <v>0</v>
      </c>
      <c r="K196" s="232">
        <f>H196*E196</f>
        <v>0</v>
      </c>
      <c r="L196" s="233">
        <f>I196*E196</f>
        <v>0</v>
      </c>
    </row>
    <row r="197" spans="1:12" ht="15.75" thickBot="1" x14ac:dyDescent="0.3">
      <c r="A197" s="494"/>
      <c r="B197" s="495"/>
      <c r="C197" s="495"/>
      <c r="D197" s="495"/>
      <c r="E197" s="495"/>
      <c r="F197" s="495"/>
      <c r="G197" s="495"/>
      <c r="H197" s="495"/>
      <c r="I197" s="495"/>
      <c r="J197" s="495"/>
      <c r="K197" s="495"/>
      <c r="L197" s="496"/>
    </row>
    <row r="198" spans="1:12" ht="15.75" thickBot="1" x14ac:dyDescent="0.3">
      <c r="A198" s="241" t="s">
        <v>408</v>
      </c>
      <c r="B198" s="242" t="str">
        <f>Planilha!B163</f>
        <v>ALIMENTAÇÃO - PVC MISTO SOLDÁVEL</v>
      </c>
      <c r="C198" s="243"/>
      <c r="D198" s="243"/>
      <c r="E198" s="243"/>
      <c r="F198" s="244">
        <f>SUM(F199:F203)</f>
        <v>0</v>
      </c>
      <c r="G198" s="497" t="s">
        <v>87</v>
      </c>
      <c r="H198" s="498"/>
      <c r="I198" s="499"/>
      <c r="J198" s="245">
        <f>SUM(J199:J203)</f>
        <v>0</v>
      </c>
      <c r="K198" s="246">
        <f>SUM(K199:K203)</f>
        <v>0</v>
      </c>
      <c r="L198" s="245">
        <f>SUM(L199:L203)</f>
        <v>0</v>
      </c>
    </row>
    <row r="199" spans="1:12" x14ac:dyDescent="0.25">
      <c r="A199" s="190" t="s">
        <v>540</v>
      </c>
      <c r="B199" s="200" t="str">
        <f>Planilha!D164</f>
        <v>COLAR DE TOMADA EM PVC 3/4"</v>
      </c>
      <c r="C199" s="238" t="str">
        <f>Planilha!E164</f>
        <v>pç</v>
      </c>
      <c r="D199" s="191">
        <f>Planilha!F164</f>
        <v>1</v>
      </c>
      <c r="E199" s="192">
        <f>Planilha!I164</f>
        <v>0</v>
      </c>
      <c r="F199" s="193">
        <f>D199*E199</f>
        <v>0</v>
      </c>
      <c r="G199" s="194">
        <f>Planilha!F164</f>
        <v>1</v>
      </c>
      <c r="H199" s="189"/>
      <c r="I199" s="247">
        <f>H199</f>
        <v>0</v>
      </c>
      <c r="J199" s="239">
        <f>G199*E199</f>
        <v>0</v>
      </c>
      <c r="K199" s="232">
        <f>H199*E199</f>
        <v>0</v>
      </c>
      <c r="L199" s="233">
        <f>I199*E199</f>
        <v>0</v>
      </c>
    </row>
    <row r="200" spans="1:12" x14ac:dyDescent="0.25">
      <c r="A200" s="190" t="s">
        <v>541</v>
      </c>
      <c r="B200" s="200" t="str">
        <f>Planilha!D165</f>
        <v>JOELHO 90 SOLDÁVEL C/ ROSCA 25 MM - 3/4"</v>
      </c>
      <c r="C200" s="238" t="str">
        <f>Planilha!E165</f>
        <v>pç</v>
      </c>
      <c r="D200" s="191">
        <f>Planilha!F165</f>
        <v>5</v>
      </c>
      <c r="E200" s="192">
        <f>Planilha!I165</f>
        <v>0</v>
      </c>
      <c r="F200" s="193">
        <f t="shared" ref="F200:F203" si="91">D200*E200</f>
        <v>0</v>
      </c>
      <c r="G200" s="194">
        <f>Planilha!F165</f>
        <v>5</v>
      </c>
      <c r="H200" s="189"/>
      <c r="I200" s="247">
        <f t="shared" ref="I200:I203" si="92">H200</f>
        <v>0</v>
      </c>
      <c r="J200" s="239">
        <f t="shared" ref="J200:J203" si="93">G200*E200</f>
        <v>0</v>
      </c>
      <c r="K200" s="232">
        <f t="shared" ref="K200:K203" si="94">H200*E200</f>
        <v>0</v>
      </c>
      <c r="L200" s="233">
        <f t="shared" ref="L200:L203" si="95">I200*E200</f>
        <v>0</v>
      </c>
    </row>
    <row r="201" spans="1:12" x14ac:dyDescent="0.25">
      <c r="A201" s="190" t="s">
        <v>542</v>
      </c>
      <c r="B201" s="200" t="str">
        <f>Planilha!D166</f>
        <v>LUVA SOLDÁVEL C/ ROSCA 25 MM -3/4"</v>
      </c>
      <c r="C201" s="238" t="str">
        <f>Planilha!E166</f>
        <v>pç</v>
      </c>
      <c r="D201" s="191">
        <f>Planilha!F166</f>
        <v>1</v>
      </c>
      <c r="E201" s="192">
        <f>Planilha!I166</f>
        <v>0</v>
      </c>
      <c r="F201" s="193">
        <f t="shared" si="91"/>
        <v>0</v>
      </c>
      <c r="G201" s="194">
        <f>Planilha!F166</f>
        <v>1</v>
      </c>
      <c r="H201" s="189"/>
      <c r="I201" s="247">
        <f t="shared" si="92"/>
        <v>0</v>
      </c>
      <c r="J201" s="239">
        <f t="shared" si="93"/>
        <v>0</v>
      </c>
      <c r="K201" s="232">
        <f t="shared" si="94"/>
        <v>0</v>
      </c>
      <c r="L201" s="233">
        <f t="shared" si="95"/>
        <v>0</v>
      </c>
    </row>
    <row r="202" spans="1:12" x14ac:dyDescent="0.25">
      <c r="A202" s="190" t="s">
        <v>543</v>
      </c>
      <c r="B202" s="200" t="str">
        <f>Planilha!D167</f>
        <v>TUBO ALETADO 3/4"</v>
      </c>
      <c r="C202" s="238" t="str">
        <f>Planilha!E167</f>
        <v>pç</v>
      </c>
      <c r="D202" s="191">
        <f>Planilha!F167</f>
        <v>2</v>
      </c>
      <c r="E202" s="192">
        <f>Planilha!I167</f>
        <v>0</v>
      </c>
      <c r="F202" s="193">
        <f t="shared" si="91"/>
        <v>0</v>
      </c>
      <c r="G202" s="194">
        <f>Planilha!F167</f>
        <v>2</v>
      </c>
      <c r="H202" s="189"/>
      <c r="I202" s="247">
        <f t="shared" si="92"/>
        <v>0</v>
      </c>
      <c r="J202" s="239">
        <f t="shared" si="93"/>
        <v>0</v>
      </c>
      <c r="K202" s="232">
        <f t="shared" si="94"/>
        <v>0</v>
      </c>
      <c r="L202" s="233">
        <f t="shared" si="95"/>
        <v>0</v>
      </c>
    </row>
    <row r="203" spans="1:12" ht="15.75" thickBot="1" x14ac:dyDescent="0.3">
      <c r="A203" s="190" t="s">
        <v>544</v>
      </c>
      <c r="B203" s="200" t="str">
        <f>Planilha!D168</f>
        <v>TÊ SOLD C/ ROSCA BOLSA CENTRAL 25 MM - 3/4"</v>
      </c>
      <c r="C203" s="238" t="str">
        <f>Planilha!E168</f>
        <v>pç</v>
      </c>
      <c r="D203" s="191">
        <f>Planilha!F168</f>
        <v>1</v>
      </c>
      <c r="E203" s="192">
        <f>Planilha!I168</f>
        <v>0</v>
      </c>
      <c r="F203" s="193">
        <f t="shared" si="91"/>
        <v>0</v>
      </c>
      <c r="G203" s="194">
        <f>Planilha!F168</f>
        <v>1</v>
      </c>
      <c r="H203" s="189"/>
      <c r="I203" s="247">
        <f t="shared" si="92"/>
        <v>0</v>
      </c>
      <c r="J203" s="239">
        <f t="shared" si="93"/>
        <v>0</v>
      </c>
      <c r="K203" s="232">
        <f t="shared" si="94"/>
        <v>0</v>
      </c>
      <c r="L203" s="233">
        <f t="shared" si="95"/>
        <v>0</v>
      </c>
    </row>
    <row r="204" spans="1:12" ht="15.75" thickBot="1" x14ac:dyDescent="0.3">
      <c r="A204" s="494"/>
      <c r="B204" s="495"/>
      <c r="C204" s="495"/>
      <c r="D204" s="495"/>
      <c r="E204" s="495"/>
      <c r="F204" s="495"/>
      <c r="G204" s="495"/>
      <c r="H204" s="495"/>
      <c r="I204" s="495"/>
      <c r="J204" s="495"/>
      <c r="K204" s="495"/>
      <c r="L204" s="496"/>
    </row>
    <row r="205" spans="1:12" ht="15.75" thickBot="1" x14ac:dyDescent="0.3">
      <c r="A205" s="241" t="s">
        <v>409</v>
      </c>
      <c r="B205" s="242" t="str">
        <f>Planilha!B169</f>
        <v>ALIMENTAÇÃO - PVC RÍGIDO ROSCÁVEL</v>
      </c>
      <c r="C205" s="243"/>
      <c r="D205" s="243"/>
      <c r="E205" s="243"/>
      <c r="F205" s="244">
        <f>F206</f>
        <v>0</v>
      </c>
      <c r="G205" s="497" t="s">
        <v>87</v>
      </c>
      <c r="H205" s="498"/>
      <c r="I205" s="499"/>
      <c r="J205" s="245">
        <f>J206</f>
        <v>0</v>
      </c>
      <c r="K205" s="245">
        <f>K206</f>
        <v>0</v>
      </c>
      <c r="L205" s="245">
        <f>L206</f>
        <v>0</v>
      </c>
    </row>
    <row r="206" spans="1:12" ht="15.75" thickBot="1" x14ac:dyDescent="0.3">
      <c r="A206" s="190" t="s">
        <v>545</v>
      </c>
      <c r="B206" s="200" t="str">
        <f>Planilha!D170</f>
        <v>TUBOS 3/4"</v>
      </c>
      <c r="C206" s="238" t="str">
        <f>Planilha!E170</f>
        <v>m</v>
      </c>
      <c r="D206" s="191">
        <f>Planilha!F170</f>
        <v>0.23</v>
      </c>
      <c r="E206" s="192">
        <f>Planilha!I170</f>
        <v>0</v>
      </c>
      <c r="F206" s="193">
        <f>D206*E206</f>
        <v>0</v>
      </c>
      <c r="G206" s="194">
        <f>Planilha!F170</f>
        <v>0.23</v>
      </c>
      <c r="H206" s="189"/>
      <c r="I206" s="247">
        <f>H206</f>
        <v>0</v>
      </c>
      <c r="J206" s="239">
        <f>G206*E206</f>
        <v>0</v>
      </c>
      <c r="K206" s="232">
        <v>0</v>
      </c>
      <c r="L206" s="233">
        <v>0</v>
      </c>
    </row>
    <row r="207" spans="1:12" ht="15.75" thickBot="1" x14ac:dyDescent="0.3">
      <c r="A207" s="494"/>
      <c r="B207" s="495"/>
      <c r="C207" s="495"/>
      <c r="D207" s="495"/>
      <c r="E207" s="495"/>
      <c r="F207" s="495"/>
      <c r="G207" s="495"/>
      <c r="H207" s="495"/>
      <c r="I207" s="495"/>
      <c r="J207" s="495"/>
      <c r="K207" s="495"/>
      <c r="L207" s="496"/>
    </row>
    <row r="208" spans="1:12" ht="15.75" thickBot="1" x14ac:dyDescent="0.3">
      <c r="A208" s="241" t="s">
        <v>410</v>
      </c>
      <c r="B208" s="242" t="str">
        <f>Planilha!B171</f>
        <v>ALIMENTAÇÃO - PVC RÍGIDO SOLDÁVEL</v>
      </c>
      <c r="C208" s="243"/>
      <c r="D208" s="243"/>
      <c r="E208" s="243"/>
      <c r="F208" s="244">
        <f>SUM(F209:F214)</f>
        <v>0</v>
      </c>
      <c r="G208" s="497" t="s">
        <v>87</v>
      </c>
      <c r="H208" s="498"/>
      <c r="I208" s="499"/>
      <c r="J208" s="245">
        <f>SUM(J209:J214)</f>
        <v>0</v>
      </c>
      <c r="K208" s="245">
        <f t="shared" ref="K208:L208" si="96">SUM(K209:K214)</f>
        <v>0</v>
      </c>
      <c r="L208" s="245">
        <f t="shared" si="96"/>
        <v>0</v>
      </c>
    </row>
    <row r="209" spans="1:12" x14ac:dyDescent="0.25">
      <c r="A209" s="190" t="s">
        <v>546</v>
      </c>
      <c r="B209" s="200" t="str">
        <f>Planilha!D172</f>
        <v>ADAPT SOLD C/ FLANGE FIXO P CX. D´ÁGUA 25 MM - 3/4"</v>
      </c>
      <c r="C209" s="238" t="str">
        <f>Planilha!E172</f>
        <v>pç</v>
      </c>
      <c r="D209" s="191">
        <f>Planilha!F172</f>
        <v>1</v>
      </c>
      <c r="E209" s="192">
        <f>Planilha!I172</f>
        <v>0</v>
      </c>
      <c r="F209" s="193">
        <f>D209*E209</f>
        <v>0</v>
      </c>
      <c r="G209" s="194">
        <f>Planilha!F172</f>
        <v>1</v>
      </c>
      <c r="H209" s="189"/>
      <c r="I209" s="247">
        <f>H209</f>
        <v>0</v>
      </c>
      <c r="J209" s="239">
        <f>G209*E209</f>
        <v>0</v>
      </c>
      <c r="K209" s="232">
        <f>H209*E209</f>
        <v>0</v>
      </c>
      <c r="L209" s="233">
        <f>I209*E209</f>
        <v>0</v>
      </c>
    </row>
    <row r="210" spans="1:12" x14ac:dyDescent="0.25">
      <c r="A210" s="190" t="s">
        <v>547</v>
      </c>
      <c r="B210" s="200" t="str">
        <f>Planilha!D173</f>
        <v>ADAPT SOLD. C/ FLANGE LIVRE P/ CX. D´ÁGUA 25 MM - 3/4"</v>
      </c>
      <c r="C210" s="238" t="str">
        <f>Planilha!E173</f>
        <v>pç</v>
      </c>
      <c r="D210" s="191">
        <f>Planilha!F173</f>
        <v>1</v>
      </c>
      <c r="E210" s="192">
        <f>Planilha!I173</f>
        <v>0</v>
      </c>
      <c r="F210" s="193">
        <f t="shared" ref="F210:F214" si="97">D210*E210</f>
        <v>0</v>
      </c>
      <c r="G210" s="194">
        <f>Planilha!F173</f>
        <v>1</v>
      </c>
      <c r="H210" s="189"/>
      <c r="I210" s="247">
        <f t="shared" ref="I210:I214" si="98">H210</f>
        <v>0</v>
      </c>
      <c r="J210" s="239">
        <f t="shared" ref="J210:J214" si="99">G210*E210</f>
        <v>0</v>
      </c>
      <c r="K210" s="232">
        <f t="shared" ref="K210:K214" si="100">H210*E210</f>
        <v>0</v>
      </c>
      <c r="L210" s="233">
        <f t="shared" ref="L210:L214" si="101">I210*E210</f>
        <v>0</v>
      </c>
    </row>
    <row r="211" spans="1:12" ht="22.5" x14ac:dyDescent="0.25">
      <c r="A211" s="190" t="s">
        <v>548</v>
      </c>
      <c r="B211" s="200" t="str">
        <f>Planilha!D174</f>
        <v>ADAPT SOLD.CURTO C/BOLSA-ROSCA P REGISTRO 25 MM - 3/4"</v>
      </c>
      <c r="C211" s="238" t="str">
        <f>Planilha!E174</f>
        <v>pç</v>
      </c>
      <c r="D211" s="191">
        <f>Planilha!F174</f>
        <v>2</v>
      </c>
      <c r="E211" s="192">
        <f>Planilha!I174</f>
        <v>0</v>
      </c>
      <c r="F211" s="193">
        <f t="shared" si="97"/>
        <v>0</v>
      </c>
      <c r="G211" s="194">
        <f>Planilha!F174</f>
        <v>2</v>
      </c>
      <c r="H211" s="189"/>
      <c r="I211" s="247">
        <f t="shared" si="98"/>
        <v>0</v>
      </c>
      <c r="J211" s="239">
        <f t="shared" si="99"/>
        <v>0</v>
      </c>
      <c r="K211" s="232">
        <f t="shared" si="100"/>
        <v>0</v>
      </c>
      <c r="L211" s="233">
        <f t="shared" si="101"/>
        <v>0</v>
      </c>
    </row>
    <row r="212" spans="1:12" x14ac:dyDescent="0.25">
      <c r="A212" s="190" t="s">
        <v>549</v>
      </c>
      <c r="B212" s="200" t="str">
        <f>Planilha!D175</f>
        <v>CAP SOLDÁVEL 25 MM</v>
      </c>
      <c r="C212" s="238" t="str">
        <f>Planilha!E175</f>
        <v>pç</v>
      </c>
      <c r="D212" s="191">
        <f>Planilha!F175</f>
        <v>1</v>
      </c>
      <c r="E212" s="192">
        <f>Planilha!I175</f>
        <v>0</v>
      </c>
      <c r="F212" s="193">
        <f t="shared" si="97"/>
        <v>0</v>
      </c>
      <c r="G212" s="194">
        <f>Planilha!F175</f>
        <v>1</v>
      </c>
      <c r="H212" s="189"/>
      <c r="I212" s="247">
        <f t="shared" si="98"/>
        <v>0</v>
      </c>
      <c r="J212" s="239">
        <f t="shared" si="99"/>
        <v>0</v>
      </c>
      <c r="K212" s="232">
        <f t="shared" si="100"/>
        <v>0</v>
      </c>
      <c r="L212" s="233">
        <f t="shared" si="101"/>
        <v>0</v>
      </c>
    </row>
    <row r="213" spans="1:12" x14ac:dyDescent="0.25">
      <c r="A213" s="190" t="s">
        <v>550</v>
      </c>
      <c r="B213" s="200" t="str">
        <f>Planilha!D176</f>
        <v>JOELHO 90º SOLDÁVEL 25 MM</v>
      </c>
      <c r="C213" s="238" t="str">
        <f>Planilha!E176</f>
        <v>pç</v>
      </c>
      <c r="D213" s="191">
        <f>Planilha!F176</f>
        <v>6</v>
      </c>
      <c r="E213" s="192">
        <f>Planilha!I176</f>
        <v>0</v>
      </c>
      <c r="F213" s="193">
        <f t="shared" si="97"/>
        <v>0</v>
      </c>
      <c r="G213" s="194">
        <f>Planilha!F176</f>
        <v>6</v>
      </c>
      <c r="H213" s="189"/>
      <c r="I213" s="247">
        <f t="shared" si="98"/>
        <v>0</v>
      </c>
      <c r="J213" s="239">
        <f t="shared" si="99"/>
        <v>0</v>
      </c>
      <c r="K213" s="232">
        <f t="shared" si="100"/>
        <v>0</v>
      </c>
      <c r="L213" s="233">
        <f t="shared" si="101"/>
        <v>0</v>
      </c>
    </row>
    <row r="214" spans="1:12" ht="15.75" thickBot="1" x14ac:dyDescent="0.3">
      <c r="A214" s="190" t="s">
        <v>551</v>
      </c>
      <c r="B214" s="200" t="str">
        <f>Planilha!D177</f>
        <v>TUBOS 25 MM</v>
      </c>
      <c r="C214" s="238" t="str">
        <f>Planilha!E177</f>
        <v>m</v>
      </c>
      <c r="D214" s="191">
        <f>Planilha!F177</f>
        <v>26.04</v>
      </c>
      <c r="E214" s="192">
        <f>Planilha!I177</f>
        <v>0</v>
      </c>
      <c r="F214" s="193">
        <f t="shared" si="97"/>
        <v>0</v>
      </c>
      <c r="G214" s="194">
        <f>Planilha!F177</f>
        <v>26.04</v>
      </c>
      <c r="H214" s="189"/>
      <c r="I214" s="247">
        <f t="shared" si="98"/>
        <v>0</v>
      </c>
      <c r="J214" s="239">
        <f t="shared" si="99"/>
        <v>0</v>
      </c>
      <c r="K214" s="232">
        <f t="shared" si="100"/>
        <v>0</v>
      </c>
      <c r="L214" s="233">
        <f t="shared" si="101"/>
        <v>0</v>
      </c>
    </row>
    <row r="215" spans="1:12" ht="15.75" thickBot="1" x14ac:dyDescent="0.3">
      <c r="A215" s="494"/>
      <c r="B215" s="495"/>
      <c r="C215" s="495"/>
      <c r="D215" s="495"/>
      <c r="E215" s="495"/>
      <c r="F215" s="495"/>
      <c r="G215" s="495"/>
      <c r="H215" s="495"/>
      <c r="I215" s="495"/>
      <c r="J215" s="495"/>
      <c r="K215" s="495"/>
      <c r="L215" s="496"/>
    </row>
    <row r="216" spans="1:12" ht="15.75" thickBot="1" x14ac:dyDescent="0.3">
      <c r="A216" s="241" t="s">
        <v>411</v>
      </c>
      <c r="B216" s="242" t="str">
        <f>Planilha!B178</f>
        <v>ALIMENTAÇÃO - PVC SOLDÁVEL AZUL C/ BUCHA LATÃO</v>
      </c>
      <c r="C216" s="243"/>
      <c r="D216" s="243"/>
      <c r="E216" s="243"/>
      <c r="F216" s="244">
        <f>F217</f>
        <v>0</v>
      </c>
      <c r="G216" s="497" t="s">
        <v>87</v>
      </c>
      <c r="H216" s="498"/>
      <c r="I216" s="499"/>
      <c r="J216" s="245">
        <f>J217</f>
        <v>0</v>
      </c>
      <c r="K216" s="246">
        <f>K217</f>
        <v>0</v>
      </c>
      <c r="L216" s="245">
        <f>L217</f>
        <v>0</v>
      </c>
    </row>
    <row r="217" spans="1:12" ht="23.25" thickBot="1" x14ac:dyDescent="0.3">
      <c r="A217" s="190" t="s">
        <v>552</v>
      </c>
      <c r="B217" s="200" t="str">
        <f>Planilha!D179</f>
        <v>JOELHO DE REDUÇÃO 90º SOLDÁVEL COM BUCHA DE LATÃO 25 MM- 1/2"</v>
      </c>
      <c r="C217" s="238" t="str">
        <f>Planilha!E179</f>
        <v>pç</v>
      </c>
      <c r="D217" s="191">
        <f>Planilha!F179</f>
        <v>1</v>
      </c>
      <c r="E217" s="192">
        <f>Planilha!I179</f>
        <v>0</v>
      </c>
      <c r="F217" s="193">
        <f>D217*E217</f>
        <v>0</v>
      </c>
      <c r="G217" s="194">
        <f>Planilha!F179</f>
        <v>1</v>
      </c>
      <c r="H217" s="189"/>
      <c r="I217" s="247">
        <f>H217</f>
        <v>0</v>
      </c>
      <c r="J217" s="239">
        <f>G217*E217</f>
        <v>0</v>
      </c>
      <c r="K217" s="232">
        <f>H217*E217</f>
        <v>0</v>
      </c>
      <c r="L217" s="233">
        <f>I217*E217</f>
        <v>0</v>
      </c>
    </row>
    <row r="218" spans="1:12" ht="15.75" thickBot="1" x14ac:dyDescent="0.3">
      <c r="A218" s="494"/>
      <c r="B218" s="495"/>
      <c r="C218" s="495"/>
      <c r="D218" s="495"/>
      <c r="E218" s="495"/>
      <c r="F218" s="495"/>
      <c r="G218" s="495"/>
      <c r="H218" s="495"/>
      <c r="I218" s="495"/>
      <c r="J218" s="495"/>
      <c r="K218" s="495"/>
      <c r="L218" s="496"/>
    </row>
    <row r="219" spans="1:12" ht="15.75" thickBot="1" x14ac:dyDescent="0.3">
      <c r="A219" s="241" t="s">
        <v>412</v>
      </c>
      <c r="B219" s="242" t="str">
        <f>Planilha!B180</f>
        <v>ESGOTO - CAIXAS DE PASSAGEM</v>
      </c>
      <c r="C219" s="243"/>
      <c r="D219" s="243"/>
      <c r="E219" s="243"/>
      <c r="F219" s="244">
        <f>SUM(F220:F222)</f>
        <v>0</v>
      </c>
      <c r="G219" s="497" t="s">
        <v>87</v>
      </c>
      <c r="H219" s="498"/>
      <c r="I219" s="499"/>
      <c r="J219" s="245">
        <f>SUM(J220:J222)</f>
        <v>0</v>
      </c>
      <c r="K219" s="245">
        <f t="shared" ref="K219:L219" si="102">SUM(K220:K222)</f>
        <v>0</v>
      </c>
      <c r="L219" s="245">
        <f t="shared" si="102"/>
        <v>0</v>
      </c>
    </row>
    <row r="220" spans="1:12" x14ac:dyDescent="0.25">
      <c r="A220" s="190" t="s">
        <v>553</v>
      </c>
      <c r="B220" s="200" t="str">
        <f>Planilha!D181</f>
        <v>CAIXA DE GORDURA CG 60X60 CM</v>
      </c>
      <c r="C220" s="238" t="str">
        <f>Planilha!E181</f>
        <v>pç</v>
      </c>
      <c r="D220" s="191">
        <f>Planilha!F181</f>
        <v>1</v>
      </c>
      <c r="E220" s="192">
        <f>Planilha!I181</f>
        <v>0</v>
      </c>
      <c r="F220" s="193">
        <f>D220*E220</f>
        <v>0</v>
      </c>
      <c r="G220" s="194">
        <f>Planilha!F181</f>
        <v>1</v>
      </c>
      <c r="H220" s="189"/>
      <c r="I220" s="247">
        <f>H220</f>
        <v>0</v>
      </c>
      <c r="J220" s="239">
        <f>G220*E220</f>
        <v>0</v>
      </c>
      <c r="K220" s="232">
        <f>H220*E220</f>
        <v>0</v>
      </c>
      <c r="L220" s="233">
        <f>I220*E220</f>
        <v>0</v>
      </c>
    </row>
    <row r="221" spans="1:12" x14ac:dyDescent="0.25">
      <c r="A221" s="190" t="s">
        <v>554</v>
      </c>
      <c r="B221" s="200" t="str">
        <f>Planilha!D182</f>
        <v>CAIXA DE INSPEÇÃO ESGOTO SIMPLES CE- 60X60 CM</v>
      </c>
      <c r="C221" s="238" t="str">
        <f>Planilha!E182</f>
        <v>pç</v>
      </c>
      <c r="D221" s="191">
        <f>Planilha!F182</f>
        <v>1</v>
      </c>
      <c r="E221" s="192">
        <f>Planilha!I182</f>
        <v>0</v>
      </c>
      <c r="F221" s="193">
        <f t="shared" ref="F221:F222" si="103">D221*E221</f>
        <v>0</v>
      </c>
      <c r="G221" s="194">
        <f>Planilha!F182</f>
        <v>1</v>
      </c>
      <c r="H221" s="189"/>
      <c r="I221" s="247">
        <f t="shared" ref="I221:I222" si="104">H221</f>
        <v>0</v>
      </c>
      <c r="J221" s="239">
        <f t="shared" ref="J221:J222" si="105">G221*E221</f>
        <v>0</v>
      </c>
      <c r="K221" s="232">
        <f t="shared" ref="K221:K222" si="106">H221*E221</f>
        <v>0</v>
      </c>
      <c r="L221" s="233">
        <f t="shared" ref="L221:L222" si="107">I221*E221</f>
        <v>0</v>
      </c>
    </row>
    <row r="222" spans="1:12" ht="57" thickBot="1" x14ac:dyDescent="0.3">
      <c r="A222" s="190" t="s">
        <v>555</v>
      </c>
      <c r="B222" s="200" t="str">
        <f>Planilha!D183</f>
        <v>CAIXA DE ESGOTO DE INSPEÇÃO/PASSAGEM EM ALVENARIA (100X100X50CM), REVESTIMENTO EM ARGAMASSA COM ADITIVO IMPERMEABILIZANTE, COM TAMPA DE CONCRETO, INCLUSIVE ESCAVAÇÃO, REATERRO E TRANSPORTE E RETIRADA DO MATERIAL ESCAVADO (EM CAÇAMBA)</v>
      </c>
      <c r="C222" s="238" t="str">
        <f>Planilha!E183</f>
        <v>pç</v>
      </c>
      <c r="D222" s="191">
        <f>Planilha!F183</f>
        <v>1</v>
      </c>
      <c r="E222" s="192">
        <f>Planilha!I183</f>
        <v>0</v>
      </c>
      <c r="F222" s="193">
        <f t="shared" si="103"/>
        <v>0</v>
      </c>
      <c r="G222" s="194">
        <f>Planilha!F183</f>
        <v>1</v>
      </c>
      <c r="H222" s="189"/>
      <c r="I222" s="247">
        <f t="shared" si="104"/>
        <v>0</v>
      </c>
      <c r="J222" s="239">
        <f t="shared" si="105"/>
        <v>0</v>
      </c>
      <c r="K222" s="232">
        <f t="shared" si="106"/>
        <v>0</v>
      </c>
      <c r="L222" s="233">
        <f t="shared" si="107"/>
        <v>0</v>
      </c>
    </row>
    <row r="223" spans="1:12" ht="15.75" thickBot="1" x14ac:dyDescent="0.3">
      <c r="A223" s="494"/>
      <c r="B223" s="495"/>
      <c r="C223" s="495"/>
      <c r="D223" s="495"/>
      <c r="E223" s="495"/>
      <c r="F223" s="495"/>
      <c r="G223" s="495"/>
      <c r="H223" s="495"/>
      <c r="I223" s="495"/>
      <c r="J223" s="495"/>
      <c r="K223" s="495"/>
      <c r="L223" s="496"/>
    </row>
    <row r="224" spans="1:12" ht="15.75" thickBot="1" x14ac:dyDescent="0.3">
      <c r="A224" s="241" t="s">
        <v>413</v>
      </c>
      <c r="B224" s="242" t="str">
        <f>Planilha!B184</f>
        <v>ESGOTO - PVC ACESSÓRIOS</v>
      </c>
      <c r="C224" s="243"/>
      <c r="D224" s="243"/>
      <c r="E224" s="243"/>
      <c r="F224" s="244">
        <f>SUM(F225:F230)</f>
        <v>0</v>
      </c>
      <c r="G224" s="497" t="s">
        <v>87</v>
      </c>
      <c r="H224" s="498"/>
      <c r="I224" s="499"/>
      <c r="J224" s="245">
        <f>SUM(J225:J230)</f>
        <v>0</v>
      </c>
      <c r="K224" s="245">
        <f t="shared" ref="K224:L224" si="108">SUM(K225:K230)</f>
        <v>0</v>
      </c>
      <c r="L224" s="245">
        <f t="shared" si="108"/>
        <v>0</v>
      </c>
    </row>
    <row r="225" spans="1:12" x14ac:dyDescent="0.25">
      <c r="A225" s="190" t="s">
        <v>556</v>
      </c>
      <c r="B225" s="200" t="str">
        <f>Planilha!D185</f>
        <v>CAIXA SIFONADA 100X100X50</v>
      </c>
      <c r="C225" s="238" t="str">
        <f>Planilha!E185</f>
        <v>pç</v>
      </c>
      <c r="D225" s="191">
        <f>Planilha!F185</f>
        <v>1</v>
      </c>
      <c r="E225" s="192">
        <f>Planilha!I185</f>
        <v>0</v>
      </c>
      <c r="F225" s="193">
        <f>D225*E225</f>
        <v>0</v>
      </c>
      <c r="G225" s="194">
        <f>Planilha!F185</f>
        <v>1</v>
      </c>
      <c r="H225" s="189"/>
      <c r="I225" s="247">
        <f>H225</f>
        <v>0</v>
      </c>
      <c r="J225" s="239">
        <f>G225*E225</f>
        <v>0</v>
      </c>
      <c r="K225" s="232">
        <f>H225*E225</f>
        <v>0</v>
      </c>
      <c r="L225" s="233">
        <f>I225*E225</f>
        <v>0</v>
      </c>
    </row>
    <row r="226" spans="1:12" x14ac:dyDescent="0.25">
      <c r="A226" s="190" t="s">
        <v>557</v>
      </c>
      <c r="B226" s="200" t="str">
        <f>Planilha!D186</f>
        <v>SIFÃO DE COPO P/ PIA E LAVATÓRIO 1" - 1.1/2"</v>
      </c>
      <c r="C226" s="238" t="str">
        <f>Planilha!E186</f>
        <v>pç</v>
      </c>
      <c r="D226" s="191">
        <f>Planilha!F186</f>
        <v>2</v>
      </c>
      <c r="E226" s="192">
        <f>Planilha!I186</f>
        <v>0</v>
      </c>
      <c r="F226" s="193">
        <f t="shared" ref="F226:F230" si="109">D226*E226</f>
        <v>0</v>
      </c>
      <c r="G226" s="194">
        <f>Planilha!F186</f>
        <v>2</v>
      </c>
      <c r="H226" s="189"/>
      <c r="I226" s="247">
        <f t="shared" ref="I226:I230" si="110">H226</f>
        <v>0</v>
      </c>
      <c r="J226" s="239">
        <f t="shared" ref="J226:J230" si="111">G226*E226</f>
        <v>0</v>
      </c>
      <c r="K226" s="232">
        <f t="shared" ref="K226:K230" si="112">H226*E226</f>
        <v>0</v>
      </c>
      <c r="L226" s="233">
        <f t="shared" ref="L226:L230" si="113">I226*E226</f>
        <v>0</v>
      </c>
    </row>
    <row r="227" spans="1:12" x14ac:dyDescent="0.25">
      <c r="A227" s="190" t="s">
        <v>558</v>
      </c>
      <c r="B227" s="200" t="str">
        <f>Planilha!D187</f>
        <v>SIFÃO FLEXÍVEL C/ ADAPTADOR 1.1/2" - 1.1/2"</v>
      </c>
      <c r="C227" s="238" t="str">
        <f>Planilha!E187</f>
        <v>pç</v>
      </c>
      <c r="D227" s="191">
        <f>Planilha!F187</f>
        <v>2</v>
      </c>
      <c r="E227" s="192">
        <f>Planilha!I187</f>
        <v>0</v>
      </c>
      <c r="F227" s="193">
        <f t="shared" si="109"/>
        <v>0</v>
      </c>
      <c r="G227" s="194">
        <f>Planilha!F187</f>
        <v>2</v>
      </c>
      <c r="H227" s="189"/>
      <c r="I227" s="247">
        <f t="shared" si="110"/>
        <v>0</v>
      </c>
      <c r="J227" s="239">
        <f t="shared" si="111"/>
        <v>0</v>
      </c>
      <c r="K227" s="232">
        <f t="shared" si="112"/>
        <v>0</v>
      </c>
      <c r="L227" s="233">
        <f t="shared" si="113"/>
        <v>0</v>
      </c>
    </row>
    <row r="228" spans="1:12" x14ac:dyDescent="0.25">
      <c r="A228" s="190" t="s">
        <v>559</v>
      </c>
      <c r="B228" s="200" t="str">
        <f>Planilha!D188</f>
        <v>VÁLVULA P/ LAVATÓRIO E TANQUE 1"</v>
      </c>
      <c r="C228" s="238" t="str">
        <f>Planilha!E188</f>
        <v>pç</v>
      </c>
      <c r="D228" s="191">
        <f>Planilha!F188</f>
        <v>1</v>
      </c>
      <c r="E228" s="192">
        <f>Planilha!I188</f>
        <v>0</v>
      </c>
      <c r="F228" s="193">
        <f t="shared" si="109"/>
        <v>0</v>
      </c>
      <c r="G228" s="194">
        <f>Planilha!F188</f>
        <v>1</v>
      </c>
      <c r="H228" s="189"/>
      <c r="I228" s="247">
        <f t="shared" si="110"/>
        <v>0</v>
      </c>
      <c r="J228" s="239">
        <f t="shared" si="111"/>
        <v>0</v>
      </c>
      <c r="K228" s="232">
        <f t="shared" si="112"/>
        <v>0</v>
      </c>
      <c r="L228" s="233">
        <f t="shared" si="113"/>
        <v>0</v>
      </c>
    </row>
    <row r="229" spans="1:12" x14ac:dyDescent="0.25">
      <c r="A229" s="190" t="s">
        <v>560</v>
      </c>
      <c r="B229" s="200" t="str">
        <f>Planilha!D189</f>
        <v>VÁLVULA P/ PIA 1"</v>
      </c>
      <c r="C229" s="238" t="str">
        <f>Planilha!E189</f>
        <v>pç</v>
      </c>
      <c r="D229" s="191">
        <f>Planilha!F189</f>
        <v>1</v>
      </c>
      <c r="E229" s="192">
        <f>Planilha!I189</f>
        <v>0</v>
      </c>
      <c r="F229" s="193">
        <f t="shared" si="109"/>
        <v>0</v>
      </c>
      <c r="G229" s="194">
        <f>Planilha!F189</f>
        <v>1</v>
      </c>
      <c r="H229" s="189"/>
      <c r="I229" s="247">
        <f t="shared" si="110"/>
        <v>0</v>
      </c>
      <c r="J229" s="239">
        <f t="shared" si="111"/>
        <v>0</v>
      </c>
      <c r="K229" s="232">
        <f t="shared" si="112"/>
        <v>0</v>
      </c>
      <c r="L229" s="233">
        <f t="shared" si="113"/>
        <v>0</v>
      </c>
    </row>
    <row r="230" spans="1:12" ht="15.75" thickBot="1" x14ac:dyDescent="0.3">
      <c r="A230" s="190" t="s">
        <v>561</v>
      </c>
      <c r="B230" s="200" t="str">
        <f>Planilha!D190</f>
        <v>VÁLVULA P/ TANQUE 1 1/2"</v>
      </c>
      <c r="C230" s="238" t="str">
        <f>Planilha!E190</f>
        <v>pç</v>
      </c>
      <c r="D230" s="191">
        <f>Planilha!F190</f>
        <v>2</v>
      </c>
      <c r="E230" s="192">
        <f>Planilha!I190</f>
        <v>0</v>
      </c>
      <c r="F230" s="193">
        <f t="shared" si="109"/>
        <v>0</v>
      </c>
      <c r="G230" s="194">
        <f>Planilha!F190</f>
        <v>2</v>
      </c>
      <c r="H230" s="189"/>
      <c r="I230" s="247">
        <f t="shared" si="110"/>
        <v>0</v>
      </c>
      <c r="J230" s="239">
        <f t="shared" si="111"/>
        <v>0</v>
      </c>
      <c r="K230" s="232">
        <f t="shared" si="112"/>
        <v>0</v>
      </c>
      <c r="L230" s="233">
        <f t="shared" si="113"/>
        <v>0</v>
      </c>
    </row>
    <row r="231" spans="1:12" ht="15.75" thickBot="1" x14ac:dyDescent="0.3">
      <c r="A231" s="494"/>
      <c r="B231" s="495"/>
      <c r="C231" s="495"/>
      <c r="D231" s="495"/>
      <c r="E231" s="495"/>
      <c r="F231" s="495"/>
      <c r="G231" s="495"/>
      <c r="H231" s="495"/>
      <c r="I231" s="495"/>
      <c r="J231" s="495"/>
      <c r="K231" s="495"/>
      <c r="L231" s="496"/>
    </row>
    <row r="232" spans="1:12" ht="15.75" thickBot="1" x14ac:dyDescent="0.3">
      <c r="A232" s="241" t="s">
        <v>414</v>
      </c>
      <c r="B232" s="242" t="str">
        <f>Planilha!B191</f>
        <v>ESGOTO - PVC ESGOTO</v>
      </c>
      <c r="C232" s="243"/>
      <c r="D232" s="243"/>
      <c r="E232" s="243"/>
      <c r="F232" s="244">
        <f>SUM(F233:F246)</f>
        <v>0</v>
      </c>
      <c r="G232" s="497" t="s">
        <v>87</v>
      </c>
      <c r="H232" s="498"/>
      <c r="I232" s="499"/>
      <c r="J232" s="245">
        <f>SUM(J233:J246)</f>
        <v>0</v>
      </c>
      <c r="K232" s="245">
        <f t="shared" ref="K232:L232" si="114">SUM(K233:K246)</f>
        <v>0</v>
      </c>
      <c r="L232" s="245">
        <f t="shared" si="114"/>
        <v>0</v>
      </c>
    </row>
    <row r="233" spans="1:12" x14ac:dyDescent="0.25">
      <c r="A233" s="190" t="s">
        <v>562</v>
      </c>
      <c r="B233" s="200" t="str">
        <f>Planilha!D192</f>
        <v>CURVA 45 LONGA 100 MM</v>
      </c>
      <c r="C233" s="238" t="str">
        <f>Planilha!E192</f>
        <v>pç</v>
      </c>
      <c r="D233" s="191">
        <f>Planilha!F192</f>
        <v>1</v>
      </c>
      <c r="E233" s="192">
        <f>Planilha!I192</f>
        <v>0</v>
      </c>
      <c r="F233" s="193">
        <f>D233*E233</f>
        <v>0</v>
      </c>
      <c r="G233" s="194">
        <f>Planilha!F192</f>
        <v>1</v>
      </c>
      <c r="H233" s="189"/>
      <c r="I233" s="247">
        <f>H233</f>
        <v>0</v>
      </c>
      <c r="J233" s="239">
        <f>G233*E233</f>
        <v>0</v>
      </c>
      <c r="K233" s="232">
        <f>H233*E233</f>
        <v>0</v>
      </c>
      <c r="L233" s="233">
        <f>I233*E233</f>
        <v>0</v>
      </c>
    </row>
    <row r="234" spans="1:12" x14ac:dyDescent="0.25">
      <c r="A234" s="190" t="s">
        <v>563</v>
      </c>
      <c r="B234" s="200" t="str">
        <f>Planilha!D193</f>
        <v>CURVA 90 CURTA 100 MM</v>
      </c>
      <c r="C234" s="238" t="str">
        <f>Planilha!E193</f>
        <v>pç</v>
      </c>
      <c r="D234" s="191">
        <f>Planilha!F193</f>
        <v>1</v>
      </c>
      <c r="E234" s="192">
        <f>Planilha!I193</f>
        <v>0</v>
      </c>
      <c r="F234" s="193">
        <f t="shared" ref="F234:F246" si="115">D234*E234</f>
        <v>0</v>
      </c>
      <c r="G234" s="194">
        <f>Planilha!F193</f>
        <v>1</v>
      </c>
      <c r="H234" s="189"/>
      <c r="I234" s="247">
        <f t="shared" ref="I234:I246" si="116">H234</f>
        <v>0</v>
      </c>
      <c r="J234" s="239">
        <f t="shared" ref="J234:J246" si="117">G234*E234</f>
        <v>0</v>
      </c>
      <c r="K234" s="232">
        <f t="shared" ref="K234:K246" si="118">H234*E234</f>
        <v>0</v>
      </c>
      <c r="L234" s="233">
        <f t="shared" ref="L234:L246" si="119">I234*E234</f>
        <v>0</v>
      </c>
    </row>
    <row r="235" spans="1:12" x14ac:dyDescent="0.25">
      <c r="A235" s="190" t="s">
        <v>564</v>
      </c>
      <c r="B235" s="200" t="str">
        <f>Planilha!D194</f>
        <v>CURVA 90 CURTA 40 MM</v>
      </c>
      <c r="C235" s="238" t="str">
        <f>Planilha!E194</f>
        <v>pç</v>
      </c>
      <c r="D235" s="191">
        <f>Planilha!F194</f>
        <v>4</v>
      </c>
      <c r="E235" s="192">
        <f>Planilha!I194</f>
        <v>0</v>
      </c>
      <c r="F235" s="193">
        <f t="shared" si="115"/>
        <v>0</v>
      </c>
      <c r="G235" s="194">
        <f>Planilha!F194</f>
        <v>4</v>
      </c>
      <c r="H235" s="189"/>
      <c r="I235" s="247">
        <f t="shared" si="116"/>
        <v>0</v>
      </c>
      <c r="J235" s="239">
        <f t="shared" si="117"/>
        <v>0</v>
      </c>
      <c r="K235" s="232">
        <f t="shared" si="118"/>
        <v>0</v>
      </c>
      <c r="L235" s="233">
        <f t="shared" si="119"/>
        <v>0</v>
      </c>
    </row>
    <row r="236" spans="1:12" x14ac:dyDescent="0.25">
      <c r="A236" s="190" t="s">
        <v>565</v>
      </c>
      <c r="B236" s="200" t="str">
        <f>Planilha!D195</f>
        <v>JOELHO 45 40 MM</v>
      </c>
      <c r="C236" s="238" t="str">
        <f>Planilha!E195</f>
        <v>pç</v>
      </c>
      <c r="D236" s="191">
        <f>Planilha!F195</f>
        <v>3</v>
      </c>
      <c r="E236" s="192">
        <f>Planilha!I195</f>
        <v>0</v>
      </c>
      <c r="F236" s="193">
        <f t="shared" si="115"/>
        <v>0</v>
      </c>
      <c r="G236" s="194">
        <f>Planilha!F195</f>
        <v>3</v>
      </c>
      <c r="H236" s="189"/>
      <c r="I236" s="247">
        <f t="shared" si="116"/>
        <v>0</v>
      </c>
      <c r="J236" s="239">
        <f t="shared" si="117"/>
        <v>0</v>
      </c>
      <c r="K236" s="232">
        <f t="shared" si="118"/>
        <v>0</v>
      </c>
      <c r="L236" s="233">
        <f t="shared" si="119"/>
        <v>0</v>
      </c>
    </row>
    <row r="237" spans="1:12" x14ac:dyDescent="0.25">
      <c r="A237" s="190" t="s">
        <v>566</v>
      </c>
      <c r="B237" s="200" t="str">
        <f>Planilha!D196</f>
        <v>JOELHO 45 50 MM</v>
      </c>
      <c r="C237" s="238" t="str">
        <f>Planilha!E196</f>
        <v>pç</v>
      </c>
      <c r="D237" s="191">
        <f>Planilha!F196</f>
        <v>2</v>
      </c>
      <c r="E237" s="192">
        <f>Planilha!I196</f>
        <v>0</v>
      </c>
      <c r="F237" s="193">
        <f t="shared" si="115"/>
        <v>0</v>
      </c>
      <c r="G237" s="194">
        <f>Planilha!F196</f>
        <v>2</v>
      </c>
      <c r="H237" s="189"/>
      <c r="I237" s="247">
        <f t="shared" si="116"/>
        <v>0</v>
      </c>
      <c r="J237" s="239">
        <f t="shared" si="117"/>
        <v>0</v>
      </c>
      <c r="K237" s="232">
        <f t="shared" si="118"/>
        <v>0</v>
      </c>
      <c r="L237" s="233">
        <f t="shared" si="119"/>
        <v>0</v>
      </c>
    </row>
    <row r="238" spans="1:12" x14ac:dyDescent="0.25">
      <c r="A238" s="190" t="s">
        <v>567</v>
      </c>
      <c r="B238" s="200" t="str">
        <f>Planilha!D197</f>
        <v>JOELHO 90 C/ANEL P/ ESGOTO SECUNDÁRIO 40 MM - 1.1/2"</v>
      </c>
      <c r="C238" s="238" t="str">
        <f>Planilha!E197</f>
        <v>pç</v>
      </c>
      <c r="D238" s="191">
        <f>Planilha!F197</f>
        <v>4</v>
      </c>
      <c r="E238" s="192">
        <f>Planilha!I197</f>
        <v>0</v>
      </c>
      <c r="F238" s="193">
        <f t="shared" si="115"/>
        <v>0</v>
      </c>
      <c r="G238" s="194">
        <f>Planilha!F197</f>
        <v>4</v>
      </c>
      <c r="H238" s="189"/>
      <c r="I238" s="247">
        <f t="shared" si="116"/>
        <v>0</v>
      </c>
      <c r="J238" s="239">
        <f t="shared" si="117"/>
        <v>0</v>
      </c>
      <c r="K238" s="232">
        <f t="shared" si="118"/>
        <v>0</v>
      </c>
      <c r="L238" s="233">
        <f t="shared" si="119"/>
        <v>0</v>
      </c>
    </row>
    <row r="239" spans="1:12" x14ac:dyDescent="0.25">
      <c r="A239" s="190" t="s">
        <v>568</v>
      </c>
      <c r="B239" s="200" t="str">
        <f>Planilha!D198</f>
        <v>JUNÇÃO SIMPLES 100 MM- 100 MM</v>
      </c>
      <c r="C239" s="238" t="str">
        <f>Planilha!E198</f>
        <v>pç</v>
      </c>
      <c r="D239" s="191">
        <f>Planilha!F198</f>
        <v>2</v>
      </c>
      <c r="E239" s="192">
        <f>Planilha!I198</f>
        <v>0</v>
      </c>
      <c r="F239" s="193">
        <f t="shared" si="115"/>
        <v>0</v>
      </c>
      <c r="G239" s="194">
        <f>Planilha!F198</f>
        <v>2</v>
      </c>
      <c r="H239" s="189"/>
      <c r="I239" s="247">
        <f t="shared" si="116"/>
        <v>0</v>
      </c>
      <c r="J239" s="239">
        <f t="shared" si="117"/>
        <v>0</v>
      </c>
      <c r="K239" s="232">
        <f t="shared" si="118"/>
        <v>0</v>
      </c>
      <c r="L239" s="233">
        <f t="shared" si="119"/>
        <v>0</v>
      </c>
    </row>
    <row r="240" spans="1:12" x14ac:dyDescent="0.25">
      <c r="A240" s="190" t="s">
        <v>569</v>
      </c>
      <c r="B240" s="200" t="str">
        <f>Planilha!D199</f>
        <v>PROLONGAMENTO P/ CAIXA SIFONADA 100 MM</v>
      </c>
      <c r="C240" s="238" t="str">
        <f>Planilha!E199</f>
        <v>pç</v>
      </c>
      <c r="D240" s="191">
        <f>Planilha!F199</f>
        <v>1</v>
      </c>
      <c r="E240" s="192">
        <f>Planilha!I199</f>
        <v>0</v>
      </c>
      <c r="F240" s="193">
        <f t="shared" si="115"/>
        <v>0</v>
      </c>
      <c r="G240" s="194">
        <f>Planilha!F199</f>
        <v>1</v>
      </c>
      <c r="H240" s="189"/>
      <c r="I240" s="247">
        <f t="shared" si="116"/>
        <v>0</v>
      </c>
      <c r="J240" s="239">
        <f t="shared" si="117"/>
        <v>0</v>
      </c>
      <c r="K240" s="232">
        <f t="shared" si="118"/>
        <v>0</v>
      </c>
      <c r="L240" s="233">
        <f t="shared" si="119"/>
        <v>0</v>
      </c>
    </row>
    <row r="241" spans="1:12" x14ac:dyDescent="0.25">
      <c r="A241" s="190" t="s">
        <v>570</v>
      </c>
      <c r="B241" s="200" t="str">
        <f>Planilha!D200</f>
        <v>REDUÇÃO EXCÊNTRICA 100 MM - 50 MM</v>
      </c>
      <c r="C241" s="238" t="str">
        <f>Planilha!E200</f>
        <v>pç</v>
      </c>
      <c r="D241" s="191">
        <f>Planilha!F200</f>
        <v>2</v>
      </c>
      <c r="E241" s="192">
        <f>Planilha!I200</f>
        <v>0</v>
      </c>
      <c r="F241" s="193">
        <f t="shared" si="115"/>
        <v>0</v>
      </c>
      <c r="G241" s="194">
        <f>Planilha!F200</f>
        <v>2</v>
      </c>
      <c r="H241" s="189"/>
      <c r="I241" s="247">
        <f t="shared" si="116"/>
        <v>0</v>
      </c>
      <c r="J241" s="239">
        <f t="shared" si="117"/>
        <v>0</v>
      </c>
      <c r="K241" s="232">
        <f t="shared" si="118"/>
        <v>0</v>
      </c>
      <c r="L241" s="233">
        <f t="shared" si="119"/>
        <v>0</v>
      </c>
    </row>
    <row r="242" spans="1:12" x14ac:dyDescent="0.25">
      <c r="A242" s="190" t="s">
        <v>571</v>
      </c>
      <c r="B242" s="200" t="str">
        <f>Planilha!D201</f>
        <v>TUBO PVC PONTA-BOLSA C/ VIROLA 100 MM - 4"</v>
      </c>
      <c r="C242" s="238" t="str">
        <f>Planilha!E201</f>
        <v>m</v>
      </c>
      <c r="D242" s="191">
        <f>Planilha!F201</f>
        <v>17.07</v>
      </c>
      <c r="E242" s="192">
        <f>Planilha!I201</f>
        <v>0</v>
      </c>
      <c r="F242" s="193">
        <f t="shared" si="115"/>
        <v>0</v>
      </c>
      <c r="G242" s="194">
        <f>Planilha!F201</f>
        <v>17.07</v>
      </c>
      <c r="H242" s="189"/>
      <c r="I242" s="247">
        <f t="shared" si="116"/>
        <v>0</v>
      </c>
      <c r="J242" s="239">
        <f t="shared" si="117"/>
        <v>0</v>
      </c>
      <c r="K242" s="232">
        <f t="shared" si="118"/>
        <v>0</v>
      </c>
      <c r="L242" s="233">
        <f t="shared" si="119"/>
        <v>0</v>
      </c>
    </row>
    <row r="243" spans="1:12" x14ac:dyDescent="0.25">
      <c r="A243" s="190" t="s">
        <v>572</v>
      </c>
      <c r="B243" s="200" t="str">
        <f>Planilha!D202</f>
        <v>TUBO PVC PONTA-BOLSA C/ VIROLA 50 MM - 2"</v>
      </c>
      <c r="C243" s="238" t="str">
        <f>Planilha!E202</f>
        <v>m</v>
      </c>
      <c r="D243" s="191">
        <f>Planilha!F202</f>
        <v>0.95</v>
      </c>
      <c r="E243" s="192">
        <f>Planilha!I202</f>
        <v>0</v>
      </c>
      <c r="F243" s="193">
        <f t="shared" si="115"/>
        <v>0</v>
      </c>
      <c r="G243" s="194">
        <f>Planilha!F202</f>
        <v>0.95</v>
      </c>
      <c r="H243" s="189"/>
      <c r="I243" s="247">
        <f t="shared" si="116"/>
        <v>0</v>
      </c>
      <c r="J243" s="239">
        <f t="shared" si="117"/>
        <v>0</v>
      </c>
      <c r="K243" s="232">
        <f t="shared" si="118"/>
        <v>0</v>
      </c>
      <c r="L243" s="233">
        <f t="shared" si="119"/>
        <v>0</v>
      </c>
    </row>
    <row r="244" spans="1:12" x14ac:dyDescent="0.25">
      <c r="A244" s="190" t="s">
        <v>573</v>
      </c>
      <c r="B244" s="200" t="str">
        <f>Planilha!D203</f>
        <v>TUBO RÍGIDO C/ PONTA E BOLSA SOLDÁVEL 40 MM</v>
      </c>
      <c r="C244" s="238" t="str">
        <f>Planilha!E203</f>
        <v>m</v>
      </c>
      <c r="D244" s="191">
        <f>Planilha!F203</f>
        <v>5.29</v>
      </c>
      <c r="E244" s="192">
        <f>Planilha!I203</f>
        <v>0</v>
      </c>
      <c r="F244" s="193">
        <f t="shared" si="115"/>
        <v>0</v>
      </c>
      <c r="G244" s="194">
        <f>Planilha!F203</f>
        <v>5.29</v>
      </c>
      <c r="H244" s="189"/>
      <c r="I244" s="247">
        <f t="shared" si="116"/>
        <v>0</v>
      </c>
      <c r="J244" s="239">
        <f t="shared" si="117"/>
        <v>0</v>
      </c>
      <c r="K244" s="232">
        <f t="shared" si="118"/>
        <v>0</v>
      </c>
      <c r="L244" s="233">
        <f t="shared" si="119"/>
        <v>0</v>
      </c>
    </row>
    <row r="245" spans="1:12" x14ac:dyDescent="0.25">
      <c r="A245" s="190" t="s">
        <v>574</v>
      </c>
      <c r="B245" s="200" t="str">
        <f>Planilha!D204</f>
        <v>TUBO RÍGIDO C/ PONTA LISA 40 MM</v>
      </c>
      <c r="C245" s="238" t="str">
        <f>Planilha!E204</f>
        <v>m</v>
      </c>
      <c r="D245" s="191">
        <f>Planilha!F204</f>
        <v>2.4</v>
      </c>
      <c r="E245" s="192">
        <f>Planilha!I204</f>
        <v>0</v>
      </c>
      <c r="F245" s="193">
        <f t="shared" si="115"/>
        <v>0</v>
      </c>
      <c r="G245" s="194">
        <f>Planilha!F204</f>
        <v>2.4</v>
      </c>
      <c r="H245" s="189"/>
      <c r="I245" s="247">
        <f t="shared" si="116"/>
        <v>0</v>
      </c>
      <c r="J245" s="239">
        <f t="shared" si="117"/>
        <v>0</v>
      </c>
      <c r="K245" s="232">
        <f t="shared" si="118"/>
        <v>0</v>
      </c>
      <c r="L245" s="233">
        <f t="shared" si="119"/>
        <v>0</v>
      </c>
    </row>
    <row r="246" spans="1:12" ht="15.75" thickBot="1" x14ac:dyDescent="0.3">
      <c r="A246" s="190" t="s">
        <v>575</v>
      </c>
      <c r="B246" s="200" t="str">
        <f>Planilha!D205</f>
        <v>TÊ 45 40 MM</v>
      </c>
      <c r="C246" s="238" t="str">
        <f>Planilha!E205</f>
        <v>pç</v>
      </c>
      <c r="D246" s="191">
        <f>Planilha!F205</f>
        <v>1</v>
      </c>
      <c r="E246" s="192">
        <f>Planilha!I205</f>
        <v>0</v>
      </c>
      <c r="F246" s="193">
        <f t="shared" si="115"/>
        <v>0</v>
      </c>
      <c r="G246" s="194">
        <f>Planilha!F205</f>
        <v>1</v>
      </c>
      <c r="H246" s="189"/>
      <c r="I246" s="247">
        <f t="shared" si="116"/>
        <v>0</v>
      </c>
      <c r="J246" s="239">
        <f t="shared" si="117"/>
        <v>0</v>
      </c>
      <c r="K246" s="232">
        <f t="shared" si="118"/>
        <v>0</v>
      </c>
      <c r="L246" s="233">
        <f t="shared" si="119"/>
        <v>0</v>
      </c>
    </row>
    <row r="247" spans="1:12" ht="15.75" thickBot="1" x14ac:dyDescent="0.3">
      <c r="A247" s="494"/>
      <c r="B247" s="495"/>
      <c r="C247" s="495"/>
      <c r="D247" s="495"/>
      <c r="E247" s="495"/>
      <c r="F247" s="495"/>
      <c r="G247" s="495"/>
      <c r="H247" s="495"/>
      <c r="I247" s="495"/>
      <c r="J247" s="495"/>
      <c r="K247" s="495"/>
      <c r="L247" s="496"/>
    </row>
    <row r="248" spans="1:12" ht="15.75" thickBot="1" x14ac:dyDescent="0.3">
      <c r="A248" s="241" t="s">
        <v>415</v>
      </c>
      <c r="B248" s="242" t="str">
        <f>Planilha!B206</f>
        <v>PLUVIAL - PVC ACESSÓRIOS</v>
      </c>
      <c r="C248" s="243"/>
      <c r="D248" s="243"/>
      <c r="E248" s="243"/>
      <c r="F248" s="244">
        <f>SUM(F249:F250)</f>
        <v>0</v>
      </c>
      <c r="G248" s="497" t="s">
        <v>87</v>
      </c>
      <c r="H248" s="498"/>
      <c r="I248" s="499"/>
      <c r="J248" s="245">
        <f>SUM(J249:J250)</f>
        <v>0</v>
      </c>
      <c r="K248" s="245">
        <f t="shared" ref="K248:L248" si="120">SUM(K249:K250)</f>
        <v>0</v>
      </c>
      <c r="L248" s="245">
        <f t="shared" si="120"/>
        <v>0</v>
      </c>
    </row>
    <row r="249" spans="1:12" x14ac:dyDescent="0.25">
      <c r="A249" s="190" t="s">
        <v>576</v>
      </c>
      <c r="B249" s="200" t="str">
        <f>Planilha!D207</f>
        <v>CAIXA SIFONADA 150X150X50 COM GRELHA QUADR.</v>
      </c>
      <c r="C249" s="238" t="str">
        <f>Planilha!E207</f>
        <v>pç</v>
      </c>
      <c r="D249" s="191">
        <f>Planilha!F207</f>
        <v>1</v>
      </c>
      <c r="E249" s="192">
        <f>Planilha!I207</f>
        <v>0</v>
      </c>
      <c r="F249" s="193">
        <f>D249*E249</f>
        <v>0</v>
      </c>
      <c r="G249" s="194">
        <f>Planilha!F207</f>
        <v>1</v>
      </c>
      <c r="H249" s="189"/>
      <c r="I249" s="247">
        <f>H249</f>
        <v>0</v>
      </c>
      <c r="J249" s="239">
        <f>G249*E249</f>
        <v>0</v>
      </c>
      <c r="K249" s="232">
        <f>H249*E249</f>
        <v>0</v>
      </c>
      <c r="L249" s="233">
        <f>I249*E249</f>
        <v>0</v>
      </c>
    </row>
    <row r="250" spans="1:12" ht="15.75" thickBot="1" x14ac:dyDescent="0.3">
      <c r="A250" s="190" t="s">
        <v>577</v>
      </c>
      <c r="B250" s="200" t="str">
        <f>Planilha!D208</f>
        <v>RALO CORPO CAIXA SECA 100X100X40MM</v>
      </c>
      <c r="C250" s="238" t="str">
        <f>Planilha!E208</f>
        <v>pç</v>
      </c>
      <c r="D250" s="191">
        <f>Planilha!F208</f>
        <v>1</v>
      </c>
      <c r="E250" s="192">
        <f>Planilha!I208</f>
        <v>0</v>
      </c>
      <c r="F250" s="193">
        <f>D250*E250</f>
        <v>0</v>
      </c>
      <c r="G250" s="194">
        <f>Planilha!F208</f>
        <v>1</v>
      </c>
      <c r="H250" s="189"/>
      <c r="I250" s="247">
        <f>H250</f>
        <v>0</v>
      </c>
      <c r="J250" s="239">
        <f>G250*E250</f>
        <v>0</v>
      </c>
      <c r="K250" s="232">
        <f>H250*E250</f>
        <v>0</v>
      </c>
      <c r="L250" s="233">
        <f>I250*E250</f>
        <v>0</v>
      </c>
    </row>
    <row r="251" spans="1:12" ht="15.75" thickBot="1" x14ac:dyDescent="0.3">
      <c r="A251" s="494"/>
      <c r="B251" s="495"/>
      <c r="C251" s="495"/>
      <c r="D251" s="495"/>
      <c r="E251" s="495"/>
      <c r="F251" s="495"/>
      <c r="G251" s="495"/>
      <c r="H251" s="495"/>
      <c r="I251" s="495"/>
      <c r="J251" s="495"/>
      <c r="K251" s="495"/>
      <c r="L251" s="496"/>
    </row>
    <row r="252" spans="1:12" ht="15.75" thickBot="1" x14ac:dyDescent="0.3">
      <c r="A252" s="241" t="s">
        <v>416</v>
      </c>
      <c r="B252" s="242" t="str">
        <f>Planilha!B209</f>
        <v>PLUVIAL - PVC ESGOTO</v>
      </c>
      <c r="C252" s="243"/>
      <c r="D252" s="243"/>
      <c r="E252" s="243"/>
      <c r="F252" s="244">
        <f>SUM(F253:F256)</f>
        <v>0</v>
      </c>
      <c r="G252" s="497" t="s">
        <v>87</v>
      </c>
      <c r="H252" s="498"/>
      <c r="I252" s="499"/>
      <c r="J252" s="245">
        <f>SUM(J253:J256)</f>
        <v>0</v>
      </c>
      <c r="K252" s="245">
        <f t="shared" ref="K252:L252" si="121">SUM(K253:K256)</f>
        <v>0</v>
      </c>
      <c r="L252" s="245">
        <f t="shared" si="121"/>
        <v>0</v>
      </c>
    </row>
    <row r="253" spans="1:12" x14ac:dyDescent="0.25">
      <c r="A253" s="190" t="s">
        <v>578</v>
      </c>
      <c r="B253" s="200" t="str">
        <f>Planilha!D210</f>
        <v>CURVA 90 CURTA 75 MM</v>
      </c>
      <c r="C253" s="238" t="str">
        <f>Planilha!E210</f>
        <v>pç</v>
      </c>
      <c r="D253" s="191">
        <f>Planilha!F210</f>
        <v>6</v>
      </c>
      <c r="E253" s="192">
        <f>Planilha!I210</f>
        <v>0</v>
      </c>
      <c r="F253" s="193">
        <f>D253*E253</f>
        <v>0</v>
      </c>
      <c r="G253" s="194">
        <f>D253</f>
        <v>6</v>
      </c>
      <c r="H253" s="189"/>
      <c r="I253" s="247">
        <f>H253</f>
        <v>0</v>
      </c>
      <c r="J253" s="239">
        <f>G253*E253</f>
        <v>0</v>
      </c>
      <c r="K253" s="232">
        <f>H253*E253</f>
        <v>0</v>
      </c>
      <c r="L253" s="233">
        <f>I253*E253</f>
        <v>0</v>
      </c>
    </row>
    <row r="254" spans="1:12" x14ac:dyDescent="0.25">
      <c r="A254" s="190" t="s">
        <v>579</v>
      </c>
      <c r="B254" s="200" t="str">
        <f>Planilha!D211</f>
        <v>JOELHO 45 75 MM</v>
      </c>
      <c r="C254" s="238" t="str">
        <f>Planilha!E211</f>
        <v>pç</v>
      </c>
      <c r="D254" s="191">
        <f>Planilha!F211</f>
        <v>2</v>
      </c>
      <c r="E254" s="192">
        <f>Planilha!I211</f>
        <v>0</v>
      </c>
      <c r="F254" s="193">
        <f t="shared" ref="F254:F256" si="122">D254*E254</f>
        <v>0</v>
      </c>
      <c r="G254" s="194">
        <f t="shared" ref="G254:G256" si="123">D254</f>
        <v>2</v>
      </c>
      <c r="H254" s="189"/>
      <c r="I254" s="247">
        <f t="shared" ref="I254:I256" si="124">H254</f>
        <v>0</v>
      </c>
      <c r="J254" s="239">
        <f t="shared" ref="J254:J256" si="125">G254*E254</f>
        <v>0</v>
      </c>
      <c r="K254" s="232">
        <f t="shared" ref="K254:K256" si="126">H254*E254</f>
        <v>0</v>
      </c>
      <c r="L254" s="233">
        <f t="shared" ref="L254:L256" si="127">I254*E254</f>
        <v>0</v>
      </c>
    </row>
    <row r="255" spans="1:12" x14ac:dyDescent="0.25">
      <c r="A255" s="190" t="s">
        <v>580</v>
      </c>
      <c r="B255" s="200" t="str">
        <f>Planilha!D212</f>
        <v>JUNÇÃO SIMPLES 75 MM 75 MM</v>
      </c>
      <c r="C255" s="238" t="str">
        <f>Planilha!E212</f>
        <v>pç</v>
      </c>
      <c r="D255" s="191">
        <f>Planilha!F212</f>
        <v>1</v>
      </c>
      <c r="E255" s="192">
        <f>Planilha!I212</f>
        <v>0</v>
      </c>
      <c r="F255" s="193">
        <f t="shared" si="122"/>
        <v>0</v>
      </c>
      <c r="G255" s="194">
        <f t="shared" si="123"/>
        <v>1</v>
      </c>
      <c r="H255" s="189"/>
      <c r="I255" s="247">
        <f t="shared" si="124"/>
        <v>0</v>
      </c>
      <c r="J255" s="239">
        <f t="shared" si="125"/>
        <v>0</v>
      </c>
      <c r="K255" s="232">
        <f t="shared" si="126"/>
        <v>0</v>
      </c>
      <c r="L255" s="233">
        <f t="shared" si="127"/>
        <v>0</v>
      </c>
    </row>
    <row r="256" spans="1:12" ht="15.75" thickBot="1" x14ac:dyDescent="0.3">
      <c r="A256" s="190" t="s">
        <v>581</v>
      </c>
      <c r="B256" s="200" t="str">
        <f>Planilha!D213</f>
        <v>TUBO PVC PONTA-BOLSA C/ VIROLA 75 MM - 3"</v>
      </c>
      <c r="C256" s="238" t="str">
        <f>Planilha!E213</f>
        <v>m</v>
      </c>
      <c r="D256" s="191">
        <f>Planilha!F213</f>
        <v>34.57</v>
      </c>
      <c r="E256" s="192">
        <f>Planilha!I213</f>
        <v>0</v>
      </c>
      <c r="F256" s="193">
        <f t="shared" si="122"/>
        <v>0</v>
      </c>
      <c r="G256" s="194">
        <f t="shared" si="123"/>
        <v>34.57</v>
      </c>
      <c r="H256" s="189"/>
      <c r="I256" s="247">
        <f t="shared" si="124"/>
        <v>0</v>
      </c>
      <c r="J256" s="239">
        <f t="shared" si="125"/>
        <v>0</v>
      </c>
      <c r="K256" s="232">
        <f t="shared" si="126"/>
        <v>0</v>
      </c>
      <c r="L256" s="233">
        <f t="shared" si="127"/>
        <v>0</v>
      </c>
    </row>
    <row r="257" spans="1:12" ht="15.75" thickBot="1" x14ac:dyDescent="0.3">
      <c r="A257" s="494"/>
      <c r="B257" s="495"/>
      <c r="C257" s="495"/>
      <c r="D257" s="495"/>
      <c r="E257" s="495"/>
      <c r="F257" s="495"/>
      <c r="G257" s="495"/>
      <c r="H257" s="495"/>
      <c r="I257" s="495"/>
      <c r="J257" s="495"/>
      <c r="K257" s="495"/>
      <c r="L257" s="496"/>
    </row>
    <row r="258" spans="1:12" ht="15.75" thickBot="1" x14ac:dyDescent="0.3">
      <c r="A258" s="241" t="s">
        <v>417</v>
      </c>
      <c r="B258" s="242" t="str">
        <f>Planilha!B214</f>
        <v>VENTILAÇÃO - PVC ESGOTO</v>
      </c>
      <c r="C258" s="243"/>
      <c r="D258" s="243"/>
      <c r="E258" s="243"/>
      <c r="F258" s="244">
        <f>SUM(F259:F263)</f>
        <v>0</v>
      </c>
      <c r="G258" s="497" t="s">
        <v>87</v>
      </c>
      <c r="H258" s="498"/>
      <c r="I258" s="499"/>
      <c r="J258" s="245">
        <f>SUM(J259:J263)</f>
        <v>0</v>
      </c>
      <c r="K258" s="245">
        <f t="shared" ref="K258:L258" si="128">SUM(K259:K263)</f>
        <v>0</v>
      </c>
      <c r="L258" s="245">
        <f t="shared" si="128"/>
        <v>0</v>
      </c>
    </row>
    <row r="259" spans="1:12" x14ac:dyDescent="0.25">
      <c r="A259" s="190" t="s">
        <v>582</v>
      </c>
      <c r="B259" s="200" t="str">
        <f>Planilha!D215</f>
        <v>JOELHO 45 50 MM</v>
      </c>
      <c r="C259" s="238" t="str">
        <f>Planilha!E215</f>
        <v>pç</v>
      </c>
      <c r="D259" s="191">
        <f>Planilha!F215</f>
        <v>1</v>
      </c>
      <c r="E259" s="192">
        <f>Planilha!I215</f>
        <v>0</v>
      </c>
      <c r="F259" s="193">
        <f>D259*E259</f>
        <v>0</v>
      </c>
      <c r="G259" s="194">
        <f>Planilha!F215</f>
        <v>1</v>
      </c>
      <c r="H259" s="189"/>
      <c r="I259" s="247">
        <f>H259</f>
        <v>0</v>
      </c>
      <c r="J259" s="239">
        <f>G259*E259</f>
        <v>0</v>
      </c>
      <c r="K259" s="232">
        <f>H259*E259</f>
        <v>0</v>
      </c>
      <c r="L259" s="233">
        <f>I259*E259</f>
        <v>0</v>
      </c>
    </row>
    <row r="260" spans="1:12" x14ac:dyDescent="0.25">
      <c r="A260" s="190" t="s">
        <v>583</v>
      </c>
      <c r="B260" s="200" t="str">
        <f>Planilha!D216</f>
        <v>JOELHO 90 50 MM</v>
      </c>
      <c r="C260" s="238" t="str">
        <f>Planilha!E216</f>
        <v>pç</v>
      </c>
      <c r="D260" s="191">
        <f>Planilha!F216</f>
        <v>3</v>
      </c>
      <c r="E260" s="192">
        <f>Planilha!I216</f>
        <v>0</v>
      </c>
      <c r="F260" s="193">
        <f t="shared" ref="F260:F263" si="129">D260*E260</f>
        <v>0</v>
      </c>
      <c r="G260" s="194">
        <f>Planilha!F216</f>
        <v>3</v>
      </c>
      <c r="H260" s="189"/>
      <c r="I260" s="247">
        <f t="shared" ref="I260:I263" si="130">H260</f>
        <v>0</v>
      </c>
      <c r="J260" s="239">
        <f t="shared" ref="J260:J263" si="131">G260*E260</f>
        <v>0</v>
      </c>
      <c r="K260" s="232">
        <f t="shared" ref="K260:K263" si="132">H260*E260</f>
        <v>0</v>
      </c>
      <c r="L260" s="233">
        <f t="shared" ref="L260:L263" si="133">I260*E260</f>
        <v>0</v>
      </c>
    </row>
    <row r="261" spans="1:12" x14ac:dyDescent="0.25">
      <c r="A261" s="190" t="s">
        <v>584</v>
      </c>
      <c r="B261" s="200" t="str">
        <f>Planilha!D217</f>
        <v>TERMINAL DE VENTILAÇÃO 50 MM</v>
      </c>
      <c r="C261" s="238" t="str">
        <f>Planilha!E217</f>
        <v>pç</v>
      </c>
      <c r="D261" s="191">
        <f>Planilha!F217</f>
        <v>1</v>
      </c>
      <c r="E261" s="192">
        <f>Planilha!I217</f>
        <v>0</v>
      </c>
      <c r="F261" s="193">
        <f t="shared" si="129"/>
        <v>0</v>
      </c>
      <c r="G261" s="194">
        <f>Planilha!F217</f>
        <v>1</v>
      </c>
      <c r="H261" s="189"/>
      <c r="I261" s="247">
        <f t="shared" si="130"/>
        <v>0</v>
      </c>
      <c r="J261" s="239">
        <f t="shared" si="131"/>
        <v>0</v>
      </c>
      <c r="K261" s="232">
        <f t="shared" si="132"/>
        <v>0</v>
      </c>
      <c r="L261" s="233">
        <f t="shared" si="133"/>
        <v>0</v>
      </c>
    </row>
    <row r="262" spans="1:12" x14ac:dyDescent="0.25">
      <c r="A262" s="190" t="s">
        <v>585</v>
      </c>
      <c r="B262" s="200" t="str">
        <f>Planilha!D218</f>
        <v>TUBO PVC PONTA-BOLSA C/ VIROLA 50 MM - 2"</v>
      </c>
      <c r="C262" s="238" t="str">
        <f>Planilha!E218</f>
        <v>m</v>
      </c>
      <c r="D262" s="191">
        <f>Planilha!F218</f>
        <v>4.0199999999999996</v>
      </c>
      <c r="E262" s="192">
        <f>Planilha!I218</f>
        <v>0</v>
      </c>
      <c r="F262" s="193">
        <f t="shared" si="129"/>
        <v>0</v>
      </c>
      <c r="G262" s="194">
        <f>Planilha!F218</f>
        <v>4.0199999999999996</v>
      </c>
      <c r="H262" s="189"/>
      <c r="I262" s="247">
        <f t="shared" si="130"/>
        <v>0</v>
      </c>
      <c r="J262" s="239">
        <f t="shared" si="131"/>
        <v>0</v>
      </c>
      <c r="K262" s="232">
        <f t="shared" si="132"/>
        <v>0</v>
      </c>
      <c r="L262" s="233">
        <f t="shared" si="133"/>
        <v>0</v>
      </c>
    </row>
    <row r="263" spans="1:12" ht="15.75" thickBot="1" x14ac:dyDescent="0.3">
      <c r="A263" s="190" t="s">
        <v>586</v>
      </c>
      <c r="B263" s="200" t="str">
        <f>Planilha!D219</f>
        <v>TÊ SANITÁRIO 50 MM -50 MM</v>
      </c>
      <c r="C263" s="238" t="str">
        <f>Planilha!E219</f>
        <v>pç</v>
      </c>
      <c r="D263" s="191">
        <f>Planilha!F219</f>
        <v>1</v>
      </c>
      <c r="E263" s="192">
        <f>Planilha!I219</f>
        <v>0</v>
      </c>
      <c r="F263" s="193">
        <f t="shared" si="129"/>
        <v>0</v>
      </c>
      <c r="G263" s="194">
        <f>Planilha!F219</f>
        <v>1</v>
      </c>
      <c r="H263" s="189"/>
      <c r="I263" s="247">
        <f t="shared" si="130"/>
        <v>0</v>
      </c>
      <c r="J263" s="239">
        <f t="shared" si="131"/>
        <v>0</v>
      </c>
      <c r="K263" s="232">
        <f t="shared" si="132"/>
        <v>0</v>
      </c>
      <c r="L263" s="233">
        <f t="shared" si="133"/>
        <v>0</v>
      </c>
    </row>
    <row r="264" spans="1:12" ht="15.75" thickBot="1" x14ac:dyDescent="0.3">
      <c r="A264" s="494"/>
      <c r="B264" s="495"/>
      <c r="C264" s="495"/>
      <c r="D264" s="495"/>
      <c r="E264" s="495"/>
      <c r="F264" s="495"/>
      <c r="G264" s="495"/>
      <c r="H264" s="495"/>
      <c r="I264" s="495"/>
      <c r="J264" s="495"/>
      <c r="K264" s="495"/>
      <c r="L264" s="496"/>
    </row>
    <row r="265" spans="1:12" ht="15.75" thickBot="1" x14ac:dyDescent="0.3">
      <c r="A265" s="241" t="s">
        <v>418</v>
      </c>
      <c r="B265" s="242" t="str">
        <f>Planilha!B220</f>
        <v>ÁGUA FRIA - METAIS</v>
      </c>
      <c r="C265" s="243"/>
      <c r="D265" s="243"/>
      <c r="E265" s="243"/>
      <c r="F265" s="244">
        <f>SUM(F266:F269)</f>
        <v>0</v>
      </c>
      <c r="G265" s="497" t="s">
        <v>87</v>
      </c>
      <c r="H265" s="498"/>
      <c r="I265" s="499"/>
      <c r="J265" s="245">
        <f>SUM(J266:J269)</f>
        <v>0</v>
      </c>
      <c r="K265" s="245">
        <f t="shared" ref="K265:L265" si="134">SUM(K266:K269)</f>
        <v>0</v>
      </c>
      <c r="L265" s="245">
        <f t="shared" si="134"/>
        <v>0</v>
      </c>
    </row>
    <row r="266" spans="1:12" x14ac:dyDescent="0.25">
      <c r="A266" s="190" t="s">
        <v>587</v>
      </c>
      <c r="B266" s="200" t="str">
        <f>Planilha!D221</f>
        <v>MISTURADOR DE BIDÊ 1/2"</v>
      </c>
      <c r="C266" s="238" t="str">
        <f>Planilha!E221</f>
        <v>pç</v>
      </c>
      <c r="D266" s="191">
        <f>Planilha!F221</f>
        <v>1</v>
      </c>
      <c r="E266" s="192">
        <f>Planilha!I221</f>
        <v>0</v>
      </c>
      <c r="F266" s="193">
        <f>D266*E266</f>
        <v>0</v>
      </c>
      <c r="G266" s="194">
        <f>Planilha!F221</f>
        <v>1</v>
      </c>
      <c r="H266" s="189"/>
      <c r="I266" s="247">
        <f>H266</f>
        <v>0</v>
      </c>
      <c r="J266" s="239">
        <f>G266*E266</f>
        <v>0</v>
      </c>
      <c r="K266" s="232">
        <f>H266*E266</f>
        <v>0</v>
      </c>
      <c r="L266" s="233">
        <f>I266*E266</f>
        <v>0</v>
      </c>
    </row>
    <row r="267" spans="1:12" x14ac:dyDescent="0.25">
      <c r="A267" s="190" t="s">
        <v>588</v>
      </c>
      <c r="B267" s="200" t="str">
        <f>Planilha!D222</f>
        <v>REGISTRO DE GAVETA C/ CANOPLA CROMADA 1/2"</v>
      </c>
      <c r="C267" s="238" t="str">
        <f>Planilha!E222</f>
        <v>pç</v>
      </c>
      <c r="D267" s="191">
        <f>Planilha!F222</f>
        <v>2</v>
      </c>
      <c r="E267" s="192">
        <f>Planilha!I222</f>
        <v>0</v>
      </c>
      <c r="F267" s="193">
        <f t="shared" ref="F267:F269" si="135">D267*E267</f>
        <v>0</v>
      </c>
      <c r="G267" s="194">
        <f>Planilha!F222</f>
        <v>2</v>
      </c>
      <c r="H267" s="189"/>
      <c r="I267" s="247">
        <f t="shared" ref="I267:I269" si="136">H267</f>
        <v>0</v>
      </c>
      <c r="J267" s="239">
        <f t="shared" ref="J267:J269" si="137">G267*E267</f>
        <v>0</v>
      </c>
      <c r="K267" s="232">
        <f t="shared" ref="K267:K269" si="138">H267*E267</f>
        <v>0</v>
      </c>
      <c r="L267" s="233">
        <f t="shared" ref="L267:L269" si="139">I267*E267</f>
        <v>0</v>
      </c>
    </row>
    <row r="268" spans="1:12" x14ac:dyDescent="0.25">
      <c r="A268" s="190" t="s">
        <v>589</v>
      </c>
      <c r="B268" s="200" t="str">
        <f>Planilha!D223</f>
        <v>REGISTRO DE GAVETA C/ CANOPLA CROMADA 3/4"</v>
      </c>
      <c r="C268" s="238" t="str">
        <f>Planilha!E223</f>
        <v>pç</v>
      </c>
      <c r="D268" s="191">
        <f>Planilha!F223</f>
        <v>1</v>
      </c>
      <c r="E268" s="192">
        <f>Planilha!I223</f>
        <v>0</v>
      </c>
      <c r="F268" s="193">
        <f t="shared" si="135"/>
        <v>0</v>
      </c>
      <c r="G268" s="194">
        <f>Planilha!F223</f>
        <v>1</v>
      </c>
      <c r="H268" s="189"/>
      <c r="I268" s="247">
        <f t="shared" si="136"/>
        <v>0</v>
      </c>
      <c r="J268" s="239">
        <f t="shared" si="137"/>
        <v>0</v>
      </c>
      <c r="K268" s="232">
        <f t="shared" si="138"/>
        <v>0</v>
      </c>
      <c r="L268" s="233">
        <f t="shared" si="139"/>
        <v>0</v>
      </c>
    </row>
    <row r="269" spans="1:12" ht="15.75" thickBot="1" x14ac:dyDescent="0.3">
      <c r="A269" s="190" t="s">
        <v>590</v>
      </c>
      <c r="B269" s="200" t="str">
        <f>Planilha!D224</f>
        <v>REGISTRO DE PRESSÃO C/ CANOPLA CROMADA 3/4"</v>
      </c>
      <c r="C269" s="238" t="str">
        <f>Planilha!E224</f>
        <v>pç</v>
      </c>
      <c r="D269" s="191">
        <f>Planilha!F224</f>
        <v>4</v>
      </c>
      <c r="E269" s="192">
        <f>Planilha!I224</f>
        <v>0</v>
      </c>
      <c r="F269" s="193">
        <f t="shared" si="135"/>
        <v>0</v>
      </c>
      <c r="G269" s="194">
        <f>Planilha!F224</f>
        <v>4</v>
      </c>
      <c r="H269" s="189"/>
      <c r="I269" s="247">
        <f t="shared" si="136"/>
        <v>0</v>
      </c>
      <c r="J269" s="239">
        <f t="shared" si="137"/>
        <v>0</v>
      </c>
      <c r="K269" s="232">
        <f t="shared" si="138"/>
        <v>0</v>
      </c>
      <c r="L269" s="233">
        <f t="shared" si="139"/>
        <v>0</v>
      </c>
    </row>
    <row r="270" spans="1:12" ht="15.75" thickBot="1" x14ac:dyDescent="0.3">
      <c r="A270" s="494"/>
      <c r="B270" s="495"/>
      <c r="C270" s="495"/>
      <c r="D270" s="495"/>
      <c r="E270" s="495"/>
      <c r="F270" s="495"/>
      <c r="G270" s="495"/>
      <c r="H270" s="495"/>
      <c r="I270" s="495"/>
      <c r="J270" s="495"/>
      <c r="K270" s="495"/>
      <c r="L270" s="496"/>
    </row>
    <row r="271" spans="1:12" ht="15.75" thickBot="1" x14ac:dyDescent="0.3">
      <c r="A271" s="241" t="s">
        <v>419</v>
      </c>
      <c r="B271" s="242" t="str">
        <f>Planilha!B225</f>
        <v>ÁGUA FRIA - PVC ACESSÓRIOS</v>
      </c>
      <c r="C271" s="243"/>
      <c r="D271" s="243"/>
      <c r="E271" s="243"/>
      <c r="F271" s="244">
        <f>SUM(F272:F274)</f>
        <v>0</v>
      </c>
      <c r="G271" s="497" t="s">
        <v>87</v>
      </c>
      <c r="H271" s="498"/>
      <c r="I271" s="499"/>
      <c r="J271" s="245">
        <f>SUM(J272:J274)</f>
        <v>0</v>
      </c>
      <c r="K271" s="245">
        <f t="shared" ref="K271:L271" si="140">SUM(K272:K274)</f>
        <v>0</v>
      </c>
      <c r="L271" s="245">
        <f t="shared" si="140"/>
        <v>0</v>
      </c>
    </row>
    <row r="272" spans="1:12" x14ac:dyDescent="0.25">
      <c r="A272" s="190" t="s">
        <v>591</v>
      </c>
      <c r="B272" s="200" t="str">
        <f>Planilha!D226</f>
        <v>BOLSA DE LIGAÇÃO P/ VASO SANITÁRIO 1.1/2"</v>
      </c>
      <c r="C272" s="238" t="str">
        <f>Planilha!E226</f>
        <v>pç</v>
      </c>
      <c r="D272" s="191">
        <f>Planilha!F226</f>
        <v>1</v>
      </c>
      <c r="E272" s="192">
        <f>Planilha!I226</f>
        <v>0</v>
      </c>
      <c r="F272" s="193">
        <f>D272*E272</f>
        <v>0</v>
      </c>
      <c r="G272" s="194">
        <f>Planilha!F226</f>
        <v>1</v>
      </c>
      <c r="H272" s="189"/>
      <c r="I272" s="247">
        <f>H272</f>
        <v>0</v>
      </c>
      <c r="J272" s="239">
        <f>G272*E272</f>
        <v>0</v>
      </c>
      <c r="K272" s="232">
        <v>0</v>
      </c>
      <c r="L272" s="233">
        <v>0</v>
      </c>
    </row>
    <row r="273" spans="1:12" ht="22.5" x14ac:dyDescent="0.25">
      <c r="A273" s="190" t="s">
        <v>592</v>
      </c>
      <c r="B273" s="200" t="str">
        <f>Planilha!D227</f>
        <v>ENGATE FLEXÍVEL COBRE CROMADO COM CANOPLA 1/2 - 30CM</v>
      </c>
      <c r="C273" s="238" t="str">
        <f>Planilha!E227</f>
        <v>pç</v>
      </c>
      <c r="D273" s="191">
        <f>Planilha!F227</f>
        <v>1</v>
      </c>
      <c r="E273" s="192">
        <f>Planilha!I227</f>
        <v>0</v>
      </c>
      <c r="F273" s="193">
        <f t="shared" ref="F273:F274" si="141">D273*E273</f>
        <v>0</v>
      </c>
      <c r="G273" s="194">
        <f>Planilha!F227</f>
        <v>1</v>
      </c>
      <c r="H273" s="189"/>
      <c r="I273" s="247">
        <f t="shared" ref="I273:I274" si="142">H273</f>
        <v>0</v>
      </c>
      <c r="J273" s="239">
        <f t="shared" ref="J273:J274" si="143">G273*E273</f>
        <v>0</v>
      </c>
      <c r="K273" s="232">
        <v>0</v>
      </c>
      <c r="L273" s="233">
        <v>0</v>
      </c>
    </row>
    <row r="274" spans="1:12" ht="15.75" thickBot="1" x14ac:dyDescent="0.3">
      <c r="A274" s="190" t="s">
        <v>593</v>
      </c>
      <c r="B274" s="200" t="str">
        <f>Planilha!D228</f>
        <v>ENGATE FLEXÍVEL PLÁSTICO 1/2 - 30CM</v>
      </c>
      <c r="C274" s="238" t="str">
        <f>Planilha!E228</f>
        <v>pç</v>
      </c>
      <c r="D274" s="191">
        <f>Planilha!F228</f>
        <v>4</v>
      </c>
      <c r="E274" s="192">
        <f>Planilha!I228</f>
        <v>0</v>
      </c>
      <c r="F274" s="193">
        <f t="shared" si="141"/>
        <v>0</v>
      </c>
      <c r="G274" s="194">
        <f>Planilha!F228</f>
        <v>4</v>
      </c>
      <c r="H274" s="189"/>
      <c r="I274" s="247">
        <f t="shared" si="142"/>
        <v>0</v>
      </c>
      <c r="J274" s="239">
        <f t="shared" si="143"/>
        <v>0</v>
      </c>
      <c r="K274" s="232">
        <v>0</v>
      </c>
      <c r="L274" s="233">
        <v>0</v>
      </c>
    </row>
    <row r="275" spans="1:12" ht="15.75" thickBot="1" x14ac:dyDescent="0.3">
      <c r="A275" s="494"/>
      <c r="B275" s="495"/>
      <c r="C275" s="495"/>
      <c r="D275" s="495"/>
      <c r="E275" s="495"/>
      <c r="F275" s="495"/>
      <c r="G275" s="495"/>
      <c r="H275" s="495"/>
      <c r="I275" s="495"/>
      <c r="J275" s="495"/>
      <c r="K275" s="495"/>
      <c r="L275" s="496"/>
    </row>
    <row r="276" spans="1:12" ht="15.75" thickBot="1" x14ac:dyDescent="0.3">
      <c r="A276" s="241" t="s">
        <v>420</v>
      </c>
      <c r="B276" s="242" t="str">
        <f>Planilha!B229</f>
        <v>ÁGUA FRIA - PVC MISTO SOLDÁVEL</v>
      </c>
      <c r="C276" s="243"/>
      <c r="D276" s="243"/>
      <c r="E276" s="243"/>
      <c r="F276" s="244">
        <f>SUM(F277:F278)</f>
        <v>0</v>
      </c>
      <c r="G276" s="497" t="s">
        <v>87</v>
      </c>
      <c r="H276" s="498"/>
      <c r="I276" s="499"/>
      <c r="J276" s="245">
        <f>SUM(J277:J278)</f>
        <v>0</v>
      </c>
      <c r="K276" s="245">
        <f t="shared" ref="K276:L276" si="144">SUM(K277:K278)</f>
        <v>0</v>
      </c>
      <c r="L276" s="245">
        <f t="shared" si="144"/>
        <v>0</v>
      </c>
    </row>
    <row r="277" spans="1:12" x14ac:dyDescent="0.25">
      <c r="A277" s="190" t="s">
        <v>594</v>
      </c>
      <c r="B277" s="200" t="str">
        <f>Planilha!D230</f>
        <v>JOELHO 90 SOLDÁVEL C/ ROSCA 20 MM - 1/2"</v>
      </c>
      <c r="C277" s="238" t="str">
        <f>Planilha!E230</f>
        <v>pç</v>
      </c>
      <c r="D277" s="191">
        <f>Planilha!F230</f>
        <v>1</v>
      </c>
      <c r="E277" s="192">
        <f>Planilha!I230</f>
        <v>0</v>
      </c>
      <c r="F277" s="193">
        <f>D277*E277</f>
        <v>0</v>
      </c>
      <c r="G277" s="194">
        <f>Planilha!F230</f>
        <v>1</v>
      </c>
      <c r="H277" s="189"/>
      <c r="I277" s="247">
        <f>H277</f>
        <v>0</v>
      </c>
      <c r="J277" s="239">
        <f>G277*E277</f>
        <v>0</v>
      </c>
      <c r="K277" s="232">
        <f>H277*E277</f>
        <v>0</v>
      </c>
      <c r="L277" s="233">
        <f>I277*E277</f>
        <v>0</v>
      </c>
    </row>
    <row r="278" spans="1:12" ht="15.75" thickBot="1" x14ac:dyDescent="0.3">
      <c r="A278" s="190" t="s">
        <v>595</v>
      </c>
      <c r="B278" s="200" t="str">
        <f>Planilha!D231</f>
        <v>LUVA SOLDÁVEL C/ ROSCA 25 MM -3/4"</v>
      </c>
      <c r="C278" s="238" t="str">
        <f>Planilha!E231</f>
        <v>pç</v>
      </c>
      <c r="D278" s="191">
        <f>Planilha!F231</f>
        <v>4</v>
      </c>
      <c r="E278" s="192">
        <f>Planilha!I231</f>
        <v>0</v>
      </c>
      <c r="F278" s="193">
        <f>D278*E278</f>
        <v>0</v>
      </c>
      <c r="G278" s="194">
        <f>Planilha!F231</f>
        <v>4</v>
      </c>
      <c r="H278" s="189"/>
      <c r="I278" s="247">
        <f>H278</f>
        <v>0</v>
      </c>
      <c r="J278" s="239">
        <f>G278*E278</f>
        <v>0</v>
      </c>
      <c r="K278" s="232">
        <f>H278*E278</f>
        <v>0</v>
      </c>
      <c r="L278" s="233">
        <f>I278*E278</f>
        <v>0</v>
      </c>
    </row>
    <row r="279" spans="1:12" ht="15.75" thickBot="1" x14ac:dyDescent="0.3">
      <c r="A279" s="494"/>
      <c r="B279" s="495"/>
      <c r="C279" s="495"/>
      <c r="D279" s="495"/>
      <c r="E279" s="495"/>
      <c r="F279" s="495"/>
      <c r="G279" s="495"/>
      <c r="H279" s="495"/>
      <c r="I279" s="495"/>
      <c r="J279" s="495"/>
      <c r="K279" s="495"/>
      <c r="L279" s="496"/>
    </row>
    <row r="280" spans="1:12" ht="15.75" thickBot="1" x14ac:dyDescent="0.3">
      <c r="A280" s="241" t="s">
        <v>421</v>
      </c>
      <c r="B280" s="242" t="str">
        <f>Planilha!B232</f>
        <v>ÁGUA FRIA - PVC RÍGIDO SOLDÁVEL</v>
      </c>
      <c r="C280" s="243"/>
      <c r="D280" s="243"/>
      <c r="E280" s="243"/>
      <c r="F280" s="244">
        <f>SUM(F281:F291)</f>
        <v>0</v>
      </c>
      <c r="G280" s="497" t="s">
        <v>87</v>
      </c>
      <c r="H280" s="498"/>
      <c r="I280" s="499"/>
      <c r="J280" s="245">
        <f>SUM(J281:J291)</f>
        <v>0</v>
      </c>
      <c r="K280" s="245">
        <f t="shared" ref="K280:L280" si="145">SUM(K281:K291)</f>
        <v>0</v>
      </c>
      <c r="L280" s="245">
        <f t="shared" si="145"/>
        <v>0</v>
      </c>
    </row>
    <row r="281" spans="1:12" x14ac:dyDescent="0.25">
      <c r="A281" s="190" t="s">
        <v>596</v>
      </c>
      <c r="B281" s="200" t="str">
        <f>Planilha!D233</f>
        <v>ADAPT SOLD C/ FLANGE FIXO P CX. D´ÁGUA 20 MM - 1/2"</v>
      </c>
      <c r="C281" s="238" t="str">
        <f>Planilha!E233</f>
        <v>pç</v>
      </c>
      <c r="D281" s="191">
        <f>Planilha!F233</f>
        <v>1</v>
      </c>
      <c r="E281" s="192">
        <f>Planilha!I233</f>
        <v>0</v>
      </c>
      <c r="F281" s="193">
        <f>D281*E281</f>
        <v>0</v>
      </c>
      <c r="G281" s="194">
        <f>Planilha!F233</f>
        <v>1</v>
      </c>
      <c r="H281" s="189"/>
      <c r="I281" s="247">
        <f>H281</f>
        <v>0</v>
      </c>
      <c r="J281" s="239">
        <f>G281*E281</f>
        <v>0</v>
      </c>
      <c r="K281" s="232">
        <f>H281*E281</f>
        <v>0</v>
      </c>
      <c r="L281" s="233">
        <f>I281*E281</f>
        <v>0</v>
      </c>
    </row>
    <row r="282" spans="1:12" x14ac:dyDescent="0.25">
      <c r="A282" s="190" t="s">
        <v>597</v>
      </c>
      <c r="B282" s="200" t="str">
        <f>Planilha!D234</f>
        <v>ADAPT SOLD C/ FLANGE FIXO P CX. D´ÁGUA 25 MM - 3/4"</v>
      </c>
      <c r="C282" s="238" t="str">
        <f>Planilha!E234</f>
        <v>pç</v>
      </c>
      <c r="D282" s="191">
        <f>Planilha!F234</f>
        <v>4</v>
      </c>
      <c r="E282" s="192">
        <f>Planilha!I234</f>
        <v>0</v>
      </c>
      <c r="F282" s="193">
        <f t="shared" ref="F282:F291" si="146">D282*E282</f>
        <v>0</v>
      </c>
      <c r="G282" s="194">
        <f>Planilha!F234</f>
        <v>4</v>
      </c>
      <c r="H282" s="189"/>
      <c r="I282" s="247">
        <f t="shared" ref="I282:I291" si="147">H282</f>
        <v>0</v>
      </c>
      <c r="J282" s="239">
        <f t="shared" ref="J282:J291" si="148">G282*E282</f>
        <v>0</v>
      </c>
      <c r="K282" s="232">
        <f t="shared" ref="K282:K291" si="149">H282*E282</f>
        <v>0</v>
      </c>
      <c r="L282" s="233">
        <f t="shared" ref="L282:L291" si="150">I282*E282</f>
        <v>0</v>
      </c>
    </row>
    <row r="283" spans="1:12" x14ac:dyDescent="0.25">
      <c r="A283" s="190" t="s">
        <v>598</v>
      </c>
      <c r="B283" s="200" t="str">
        <f>Planilha!D235</f>
        <v>ADAPT SOLD. C/ FLANGE LIVRE P/ CX. D´ÁGUA 25 MM - 3/4"</v>
      </c>
      <c r="C283" s="238" t="str">
        <f>Planilha!E235</f>
        <v>pç</v>
      </c>
      <c r="D283" s="191">
        <f>Planilha!F235</f>
        <v>3</v>
      </c>
      <c r="E283" s="192">
        <f>Planilha!I235</f>
        <v>0</v>
      </c>
      <c r="F283" s="193">
        <f t="shared" si="146"/>
        <v>0</v>
      </c>
      <c r="G283" s="194">
        <f>Planilha!F235</f>
        <v>3</v>
      </c>
      <c r="H283" s="189"/>
      <c r="I283" s="247">
        <f t="shared" si="147"/>
        <v>0</v>
      </c>
      <c r="J283" s="239">
        <f t="shared" si="148"/>
        <v>0</v>
      </c>
      <c r="K283" s="232">
        <f t="shared" si="149"/>
        <v>0</v>
      </c>
      <c r="L283" s="233">
        <f t="shared" si="150"/>
        <v>0</v>
      </c>
    </row>
    <row r="284" spans="1:12" ht="22.5" x14ac:dyDescent="0.25">
      <c r="A284" s="190" t="s">
        <v>599</v>
      </c>
      <c r="B284" s="200" t="str">
        <f>Planilha!D236</f>
        <v>ADAPT SOLD.CURTO C/BOLSA-ROSCA P REGISTRO 20 MM - 1/2"</v>
      </c>
      <c r="C284" s="238" t="str">
        <f>Planilha!E236</f>
        <v>pç</v>
      </c>
      <c r="D284" s="191">
        <f>Planilha!F236</f>
        <v>4</v>
      </c>
      <c r="E284" s="192">
        <f>Planilha!I236</f>
        <v>0</v>
      </c>
      <c r="F284" s="193">
        <f t="shared" si="146"/>
        <v>0</v>
      </c>
      <c r="G284" s="194">
        <f>Planilha!F236</f>
        <v>4</v>
      </c>
      <c r="H284" s="189"/>
      <c r="I284" s="247">
        <f t="shared" si="147"/>
        <v>0</v>
      </c>
      <c r="J284" s="239">
        <f t="shared" si="148"/>
        <v>0</v>
      </c>
      <c r="K284" s="232">
        <f t="shared" si="149"/>
        <v>0</v>
      </c>
      <c r="L284" s="233">
        <f t="shared" si="150"/>
        <v>0</v>
      </c>
    </row>
    <row r="285" spans="1:12" ht="22.5" x14ac:dyDescent="0.25">
      <c r="A285" s="190" t="s">
        <v>600</v>
      </c>
      <c r="B285" s="200" t="str">
        <f>Planilha!D237</f>
        <v>ADAPT SOLD.CURTO C/BOLSA-ROSCA P REGISTRO 25 MM - 3/4"</v>
      </c>
      <c r="C285" s="238" t="str">
        <f>Planilha!E237</f>
        <v>pç</v>
      </c>
      <c r="D285" s="191">
        <f>Planilha!F237</f>
        <v>6</v>
      </c>
      <c r="E285" s="192">
        <f>Planilha!I237</f>
        <v>0</v>
      </c>
      <c r="F285" s="193">
        <f t="shared" si="146"/>
        <v>0</v>
      </c>
      <c r="G285" s="194">
        <f>Planilha!F237</f>
        <v>6</v>
      </c>
      <c r="H285" s="189"/>
      <c r="I285" s="247">
        <f t="shared" si="147"/>
        <v>0</v>
      </c>
      <c r="J285" s="239">
        <f t="shared" si="148"/>
        <v>0</v>
      </c>
      <c r="K285" s="232">
        <f t="shared" si="149"/>
        <v>0</v>
      </c>
      <c r="L285" s="233">
        <f t="shared" si="150"/>
        <v>0</v>
      </c>
    </row>
    <row r="286" spans="1:12" x14ac:dyDescent="0.25">
      <c r="A286" s="190" t="s">
        <v>601</v>
      </c>
      <c r="B286" s="200" t="str">
        <f>Planilha!D238</f>
        <v>JOELHO 90º SOLDÁVEL 20MM</v>
      </c>
      <c r="C286" s="238" t="str">
        <f>Planilha!E238</f>
        <v>pç</v>
      </c>
      <c r="D286" s="191">
        <f>Planilha!F238</f>
        <v>2</v>
      </c>
      <c r="E286" s="192">
        <f>Planilha!I238</f>
        <v>0</v>
      </c>
      <c r="F286" s="193">
        <f t="shared" si="146"/>
        <v>0</v>
      </c>
      <c r="G286" s="194">
        <f>Planilha!F238</f>
        <v>2</v>
      </c>
      <c r="H286" s="189"/>
      <c r="I286" s="247">
        <f t="shared" si="147"/>
        <v>0</v>
      </c>
      <c r="J286" s="239">
        <f t="shared" si="148"/>
        <v>0</v>
      </c>
      <c r="K286" s="232">
        <f t="shared" si="149"/>
        <v>0</v>
      </c>
      <c r="L286" s="233">
        <f t="shared" si="150"/>
        <v>0</v>
      </c>
    </row>
    <row r="287" spans="1:12" x14ac:dyDescent="0.25">
      <c r="A287" s="190" t="s">
        <v>602</v>
      </c>
      <c r="B287" s="200" t="str">
        <f>Planilha!D239</f>
        <v>JOELHO 90º SOLDÁVEL 25MM</v>
      </c>
      <c r="C287" s="238" t="str">
        <f>Planilha!E239</f>
        <v>pç</v>
      </c>
      <c r="D287" s="191">
        <f>Planilha!F239</f>
        <v>11</v>
      </c>
      <c r="E287" s="192">
        <f>Planilha!I239</f>
        <v>0</v>
      </c>
      <c r="F287" s="193">
        <f t="shared" si="146"/>
        <v>0</v>
      </c>
      <c r="G287" s="194">
        <f>Planilha!F239</f>
        <v>11</v>
      </c>
      <c r="H287" s="189"/>
      <c r="I287" s="247">
        <f t="shared" si="147"/>
        <v>0</v>
      </c>
      <c r="J287" s="239">
        <f t="shared" si="148"/>
        <v>0</v>
      </c>
      <c r="K287" s="232">
        <f t="shared" si="149"/>
        <v>0</v>
      </c>
      <c r="L287" s="233">
        <f t="shared" si="150"/>
        <v>0</v>
      </c>
    </row>
    <row r="288" spans="1:12" x14ac:dyDescent="0.25">
      <c r="A288" s="190" t="s">
        <v>603</v>
      </c>
      <c r="B288" s="200" t="str">
        <f>Planilha!D240</f>
        <v>LUVA DE REDUÇÃO SOLDÁVEL 25 MM - 20 MM</v>
      </c>
      <c r="C288" s="238" t="str">
        <f>Planilha!E240</f>
        <v>pç</v>
      </c>
      <c r="D288" s="191">
        <f>Planilha!F240</f>
        <v>2</v>
      </c>
      <c r="E288" s="192">
        <f>Planilha!I240</f>
        <v>0</v>
      </c>
      <c r="F288" s="193">
        <f t="shared" si="146"/>
        <v>0</v>
      </c>
      <c r="G288" s="194">
        <f>Planilha!F240</f>
        <v>2</v>
      </c>
      <c r="H288" s="189"/>
      <c r="I288" s="247">
        <f t="shared" si="147"/>
        <v>0</v>
      </c>
      <c r="J288" s="239">
        <f t="shared" si="148"/>
        <v>0</v>
      </c>
      <c r="K288" s="232">
        <f t="shared" si="149"/>
        <v>0</v>
      </c>
      <c r="L288" s="233">
        <f t="shared" si="150"/>
        <v>0</v>
      </c>
    </row>
    <row r="289" spans="1:12" x14ac:dyDescent="0.25">
      <c r="A289" s="190" t="s">
        <v>604</v>
      </c>
      <c r="B289" s="200" t="str">
        <f>Planilha!D241</f>
        <v>TUBOS 20MM</v>
      </c>
      <c r="C289" s="238" t="str">
        <f>Planilha!E241</f>
        <v>m</v>
      </c>
      <c r="D289" s="191">
        <f>Planilha!F241</f>
        <v>6.04</v>
      </c>
      <c r="E289" s="192">
        <f>Planilha!I241</f>
        <v>0</v>
      </c>
      <c r="F289" s="193">
        <f t="shared" si="146"/>
        <v>0</v>
      </c>
      <c r="G289" s="194">
        <f>Planilha!F241</f>
        <v>6.04</v>
      </c>
      <c r="H289" s="189"/>
      <c r="I289" s="247">
        <f t="shared" si="147"/>
        <v>0</v>
      </c>
      <c r="J289" s="239">
        <f t="shared" si="148"/>
        <v>0</v>
      </c>
      <c r="K289" s="232">
        <f t="shared" si="149"/>
        <v>0</v>
      </c>
      <c r="L289" s="233">
        <f t="shared" si="150"/>
        <v>0</v>
      </c>
    </row>
    <row r="290" spans="1:12" x14ac:dyDescent="0.25">
      <c r="A290" s="190" t="s">
        <v>605</v>
      </c>
      <c r="B290" s="200" t="str">
        <f>Planilha!D242</f>
        <v>TUBOS 25MM</v>
      </c>
      <c r="C290" s="238" t="str">
        <f>Planilha!E242</f>
        <v>m</v>
      </c>
      <c r="D290" s="191">
        <f>Planilha!F242</f>
        <v>17.96</v>
      </c>
      <c r="E290" s="192">
        <f>Planilha!I242</f>
        <v>0</v>
      </c>
      <c r="F290" s="193">
        <f t="shared" si="146"/>
        <v>0</v>
      </c>
      <c r="G290" s="194">
        <f>Planilha!F242</f>
        <v>17.96</v>
      </c>
      <c r="H290" s="189"/>
      <c r="I290" s="247">
        <f t="shared" si="147"/>
        <v>0</v>
      </c>
      <c r="J290" s="239">
        <f t="shared" si="148"/>
        <v>0</v>
      </c>
      <c r="K290" s="232">
        <f t="shared" si="149"/>
        <v>0</v>
      </c>
      <c r="L290" s="233">
        <f t="shared" si="150"/>
        <v>0</v>
      </c>
    </row>
    <row r="291" spans="1:12" ht="15.75" thickBot="1" x14ac:dyDescent="0.3">
      <c r="A291" s="190" t="s">
        <v>606</v>
      </c>
      <c r="B291" s="200" t="str">
        <f>Planilha!D243</f>
        <v>TÊ 90 SOLDÁVEL 25MM</v>
      </c>
      <c r="C291" s="238" t="str">
        <f>Planilha!E243</f>
        <v>pç</v>
      </c>
      <c r="D291" s="191">
        <f>Planilha!F243</f>
        <v>3</v>
      </c>
      <c r="E291" s="192">
        <f>Planilha!I243</f>
        <v>0</v>
      </c>
      <c r="F291" s="193">
        <f t="shared" si="146"/>
        <v>0</v>
      </c>
      <c r="G291" s="194">
        <f>Planilha!F243</f>
        <v>3</v>
      </c>
      <c r="H291" s="189"/>
      <c r="I291" s="247">
        <f t="shared" si="147"/>
        <v>0</v>
      </c>
      <c r="J291" s="239">
        <f t="shared" si="148"/>
        <v>0</v>
      </c>
      <c r="K291" s="232">
        <f t="shared" si="149"/>
        <v>0</v>
      </c>
      <c r="L291" s="233">
        <f t="shared" si="150"/>
        <v>0</v>
      </c>
    </row>
    <row r="292" spans="1:12" ht="15.75" thickBot="1" x14ac:dyDescent="0.3">
      <c r="A292" s="494"/>
      <c r="B292" s="495"/>
      <c r="C292" s="495"/>
      <c r="D292" s="495"/>
      <c r="E292" s="495"/>
      <c r="F292" s="495"/>
      <c r="G292" s="495"/>
      <c r="H292" s="495"/>
      <c r="I292" s="495"/>
      <c r="J292" s="495"/>
      <c r="K292" s="495"/>
      <c r="L292" s="496"/>
    </row>
    <row r="293" spans="1:12" ht="15.75" thickBot="1" x14ac:dyDescent="0.3">
      <c r="A293" s="241" t="s">
        <v>422</v>
      </c>
      <c r="B293" s="242" t="str">
        <f>Planilha!B244</f>
        <v>ÁGUA FRIA - PVC SOLDÁVEL AZUL C/ BUCHA LATÃO</v>
      </c>
      <c r="C293" s="243"/>
      <c r="D293" s="243"/>
      <c r="E293" s="243"/>
      <c r="F293" s="244">
        <f>SUM(F294:F297)</f>
        <v>0</v>
      </c>
      <c r="G293" s="497" t="s">
        <v>87</v>
      </c>
      <c r="H293" s="498"/>
      <c r="I293" s="499"/>
      <c r="J293" s="245">
        <f>SUM(J294:J297)</f>
        <v>0</v>
      </c>
      <c r="K293" s="245">
        <f t="shared" ref="K293:L293" si="151">SUM(K294:K297)</f>
        <v>0</v>
      </c>
      <c r="L293" s="245">
        <f t="shared" si="151"/>
        <v>0</v>
      </c>
    </row>
    <row r="294" spans="1:12" x14ac:dyDescent="0.25">
      <c r="A294" s="190" t="s">
        <v>607</v>
      </c>
      <c r="B294" s="200" t="str">
        <f>Planilha!D245</f>
        <v>JOELHO 90º SOLDÁVEL COM  BUCHA DE LATÃO 20 MM - 1/2"</v>
      </c>
      <c r="C294" s="238" t="str">
        <f>Planilha!E245</f>
        <v>pç</v>
      </c>
      <c r="D294" s="191">
        <f>Planilha!F245</f>
        <v>1</v>
      </c>
      <c r="E294" s="192">
        <f>Planilha!I245</f>
        <v>0</v>
      </c>
      <c r="F294" s="193">
        <f>D294*E294</f>
        <v>0</v>
      </c>
      <c r="G294" s="194">
        <f>Planilha!F245</f>
        <v>1</v>
      </c>
      <c r="H294" s="189"/>
      <c r="I294" s="247">
        <f>H294</f>
        <v>0</v>
      </c>
      <c r="J294" s="239">
        <f>G294*E294</f>
        <v>0</v>
      </c>
      <c r="K294" s="232">
        <f>H294*E294</f>
        <v>0</v>
      </c>
      <c r="L294" s="233">
        <f>I294*E294</f>
        <v>0</v>
      </c>
    </row>
    <row r="295" spans="1:12" ht="22.5" x14ac:dyDescent="0.25">
      <c r="A295" s="190" t="s">
        <v>608</v>
      </c>
      <c r="B295" s="200" t="str">
        <f>Planilha!D246</f>
        <v>JOELHO DE REDUÇÃO 90º SOLDÁVEL COM BUCHA DE LATÃO 25 MM- 1/2"</v>
      </c>
      <c r="C295" s="238" t="str">
        <f>Planilha!E246</f>
        <v>pç</v>
      </c>
      <c r="D295" s="191">
        <f>Planilha!F246</f>
        <v>3</v>
      </c>
      <c r="E295" s="192">
        <f>Planilha!I246</f>
        <v>0</v>
      </c>
      <c r="F295" s="193">
        <f t="shared" ref="F295:F297" si="152">D295*E295</f>
        <v>0</v>
      </c>
      <c r="G295" s="194">
        <f>Planilha!F246</f>
        <v>3</v>
      </c>
      <c r="H295" s="189"/>
      <c r="I295" s="247">
        <f t="shared" ref="I295:I297" si="153">H295</f>
        <v>0</v>
      </c>
      <c r="J295" s="239">
        <f t="shared" ref="J295:J297" si="154">G295*E295</f>
        <v>0</v>
      </c>
      <c r="K295" s="232">
        <f t="shared" ref="K295:K297" si="155">H295*E295</f>
        <v>0</v>
      </c>
      <c r="L295" s="233">
        <f t="shared" ref="L295:L297" si="156">I295*E295</f>
        <v>0</v>
      </c>
    </row>
    <row r="296" spans="1:12" x14ac:dyDescent="0.25">
      <c r="A296" s="190" t="s">
        <v>609</v>
      </c>
      <c r="B296" s="200" t="str">
        <f>Planilha!D247</f>
        <v>TÊ SOLD C/ BUCHA LATÃO BOLSA CENTRAL 20 MM- 1/2"</v>
      </c>
      <c r="C296" s="238" t="str">
        <f>Planilha!E247</f>
        <v>pç</v>
      </c>
      <c r="D296" s="191">
        <f>Planilha!F247</f>
        <v>1</v>
      </c>
      <c r="E296" s="192">
        <f>Planilha!I247</f>
        <v>0</v>
      </c>
      <c r="F296" s="193">
        <f t="shared" si="152"/>
        <v>0</v>
      </c>
      <c r="G296" s="194">
        <f>Planilha!F247</f>
        <v>1</v>
      </c>
      <c r="H296" s="189"/>
      <c r="I296" s="247">
        <f t="shared" si="153"/>
        <v>0</v>
      </c>
      <c r="J296" s="239">
        <f t="shared" si="154"/>
        <v>0</v>
      </c>
      <c r="K296" s="232">
        <f t="shared" si="155"/>
        <v>0</v>
      </c>
      <c r="L296" s="233">
        <f t="shared" si="156"/>
        <v>0</v>
      </c>
    </row>
    <row r="297" spans="1:12" ht="15.75" thickBot="1" x14ac:dyDescent="0.3">
      <c r="A297" s="190" t="s">
        <v>610</v>
      </c>
      <c r="B297" s="200" t="str">
        <f>Planilha!D248</f>
        <v>TÊ SOLD C/ BUCHA LATÃO BOLSA CENTRAL 25 MM- 3/4"</v>
      </c>
      <c r="C297" s="238" t="str">
        <f>Planilha!E248</f>
        <v>pç</v>
      </c>
      <c r="D297" s="191">
        <f>Planilha!F248</f>
        <v>2</v>
      </c>
      <c r="E297" s="192">
        <f>Planilha!I248</f>
        <v>0</v>
      </c>
      <c r="F297" s="193">
        <f t="shared" si="152"/>
        <v>0</v>
      </c>
      <c r="G297" s="194">
        <f>Planilha!F248</f>
        <v>2</v>
      </c>
      <c r="H297" s="189"/>
      <c r="I297" s="247">
        <f t="shared" si="153"/>
        <v>0</v>
      </c>
      <c r="J297" s="239">
        <f t="shared" si="154"/>
        <v>0</v>
      </c>
      <c r="K297" s="232">
        <f t="shared" si="155"/>
        <v>0</v>
      </c>
      <c r="L297" s="233">
        <f t="shared" si="156"/>
        <v>0</v>
      </c>
    </row>
    <row r="298" spans="1:12" ht="15.75" thickBot="1" x14ac:dyDescent="0.3">
      <c r="A298" s="494"/>
      <c r="B298" s="495"/>
      <c r="C298" s="495"/>
      <c r="D298" s="495"/>
      <c r="E298" s="495"/>
      <c r="F298" s="495"/>
      <c r="G298" s="495"/>
      <c r="H298" s="495"/>
      <c r="I298" s="495"/>
      <c r="J298" s="495"/>
      <c r="K298" s="495"/>
      <c r="L298" s="496"/>
    </row>
    <row r="299" spans="1:12" ht="15.75" thickBot="1" x14ac:dyDescent="0.3">
      <c r="A299" s="241" t="s">
        <v>423</v>
      </c>
      <c r="B299" s="242" t="str">
        <f>Planilha!B249</f>
        <v>CAIXA D’ÁGUA</v>
      </c>
      <c r="C299" s="243"/>
      <c r="D299" s="243"/>
      <c r="E299" s="243"/>
      <c r="F299" s="244">
        <f>SUM(F300:F301)</f>
        <v>0</v>
      </c>
      <c r="G299" s="497" t="s">
        <v>87</v>
      </c>
      <c r="H299" s="498"/>
      <c r="I299" s="499"/>
      <c r="J299" s="245">
        <f>SUM(J300:J301)</f>
        <v>0</v>
      </c>
      <c r="K299" s="245">
        <f t="shared" ref="K299:L299" si="157">SUM(K300:K301)</f>
        <v>0</v>
      </c>
      <c r="L299" s="245">
        <f t="shared" si="157"/>
        <v>0</v>
      </c>
    </row>
    <row r="300" spans="1:12" x14ac:dyDescent="0.25">
      <c r="A300" s="190" t="s">
        <v>611</v>
      </c>
      <c r="B300" s="200" t="str">
        <f>Planilha!D250</f>
        <v>CAIXA D’ÁGUA 500L -FORTLEV</v>
      </c>
      <c r="C300" s="238" t="str">
        <f>Planilha!E250</f>
        <v>pç</v>
      </c>
      <c r="D300" s="191">
        <f>Planilha!F250</f>
        <v>1</v>
      </c>
      <c r="E300" s="192">
        <f>Planilha!I251</f>
        <v>0</v>
      </c>
      <c r="F300" s="193">
        <f>D300*E300</f>
        <v>0</v>
      </c>
      <c r="G300" s="194">
        <f>Planilha!F250</f>
        <v>1</v>
      </c>
      <c r="H300" s="189"/>
      <c r="I300" s="247">
        <f>H300</f>
        <v>0</v>
      </c>
      <c r="J300" s="239">
        <f>G300*E300</f>
        <v>0</v>
      </c>
      <c r="K300" s="232">
        <f>H300*E300</f>
        <v>0</v>
      </c>
      <c r="L300" s="233">
        <f>I300*E300</f>
        <v>0</v>
      </c>
    </row>
    <row r="301" spans="1:12" ht="15.75" thickBot="1" x14ac:dyDescent="0.3">
      <c r="A301" s="190" t="s">
        <v>612</v>
      </c>
      <c r="B301" s="200" t="str">
        <f>Planilha!D251</f>
        <v>BOIA 3/4” - TIGRE</v>
      </c>
      <c r="C301" s="238" t="str">
        <f>Planilha!E251</f>
        <v>pç</v>
      </c>
      <c r="D301" s="191">
        <f>Planilha!F251</f>
        <v>1</v>
      </c>
      <c r="E301" s="192">
        <f>Planilha!I252</f>
        <v>0</v>
      </c>
      <c r="F301" s="193">
        <f t="shared" ref="F301" si="158">D301*E301</f>
        <v>0</v>
      </c>
      <c r="G301" s="194">
        <f>Planilha!F251</f>
        <v>1</v>
      </c>
      <c r="H301" s="189"/>
      <c r="I301" s="247">
        <f>H301</f>
        <v>0</v>
      </c>
      <c r="J301" s="239">
        <f t="shared" ref="J301" si="159">G301*E301</f>
        <v>0</v>
      </c>
      <c r="K301" s="232">
        <f t="shared" ref="K301" si="160">H301*E301</f>
        <v>0</v>
      </c>
      <c r="L301" s="233">
        <f t="shared" ref="L301" si="161">I301*E301</f>
        <v>0</v>
      </c>
    </row>
    <row r="302" spans="1:12" ht="15.75" thickBot="1" x14ac:dyDescent="0.3">
      <c r="A302" s="261"/>
      <c r="B302" s="262"/>
      <c r="C302" s="262"/>
      <c r="D302" s="262"/>
      <c r="E302" s="262"/>
      <c r="F302" s="262"/>
      <c r="G302" s="262"/>
      <c r="H302" s="262"/>
      <c r="I302" s="262"/>
      <c r="J302" s="262"/>
      <c r="K302" s="262"/>
      <c r="L302" s="263"/>
    </row>
    <row r="303" spans="1:12" ht="15.75" thickBot="1" x14ac:dyDescent="0.3">
      <c r="A303" s="212" t="s">
        <v>424</v>
      </c>
      <c r="B303" s="213" t="str">
        <f>Planilha!B252</f>
        <v>LIMPEZA FINAL PARA ENTREGA DA OBRA</v>
      </c>
      <c r="C303" s="234"/>
      <c r="D303" s="235"/>
      <c r="E303" s="235"/>
      <c r="F303" s="214">
        <f>F304</f>
        <v>0</v>
      </c>
      <c r="G303" s="506" t="s">
        <v>87</v>
      </c>
      <c r="H303" s="507"/>
      <c r="I303" s="508"/>
      <c r="J303" s="236">
        <f>J304</f>
        <v>0</v>
      </c>
      <c r="K303" s="236">
        <f t="shared" ref="K303:L303" si="162">K304</f>
        <v>0</v>
      </c>
      <c r="L303" s="236">
        <f t="shared" si="162"/>
        <v>0</v>
      </c>
    </row>
    <row r="304" spans="1:12" ht="15.75" thickBot="1" x14ac:dyDescent="0.3">
      <c r="A304" s="180" t="s">
        <v>779</v>
      </c>
      <c r="B304" s="200" t="str">
        <f>Planilha!D253</f>
        <v>LIMPEZA FINAL PARA ENTREGA DA OBRA</v>
      </c>
      <c r="C304" s="238" t="str">
        <f>Planilha!E253</f>
        <v>m²</v>
      </c>
      <c r="D304" s="191">
        <f>Planilha!F253</f>
        <v>246.24</v>
      </c>
      <c r="E304" s="192">
        <f>Planilha!I253</f>
        <v>0</v>
      </c>
      <c r="F304" s="193">
        <f>D304*E304</f>
        <v>0</v>
      </c>
      <c r="G304" s="184">
        <f>Planilha!F253</f>
        <v>246.24</v>
      </c>
      <c r="H304" s="185"/>
      <c r="I304" s="217">
        <f>H304</f>
        <v>0</v>
      </c>
      <c r="J304" s="239">
        <f>G304*E304</f>
        <v>0</v>
      </c>
      <c r="K304" s="240">
        <f>H304*E304</f>
        <v>0</v>
      </c>
      <c r="L304" s="220">
        <f>I304*E304</f>
        <v>0</v>
      </c>
    </row>
    <row r="305" spans="1:12" ht="15.75" thickBot="1" x14ac:dyDescent="0.3">
      <c r="A305" s="494"/>
      <c r="B305" s="495"/>
      <c r="C305" s="495"/>
      <c r="D305" s="495"/>
      <c r="E305" s="495"/>
      <c r="F305" s="495"/>
      <c r="G305" s="495"/>
      <c r="H305" s="495"/>
      <c r="I305" s="495"/>
      <c r="J305" s="495"/>
      <c r="K305" s="495"/>
      <c r="L305" s="496"/>
    </row>
    <row r="306" spans="1:12" ht="15.75" thickBot="1" x14ac:dyDescent="0.3">
      <c r="A306" s="537" t="s">
        <v>19</v>
      </c>
      <c r="B306" s="538"/>
      <c r="C306" s="539"/>
      <c r="D306" s="539"/>
      <c r="E306" s="539"/>
      <c r="F306" s="249">
        <f>F16+F22</f>
        <v>0</v>
      </c>
      <c r="G306" s="537" t="s">
        <v>87</v>
      </c>
      <c r="H306" s="539"/>
      <c r="I306" s="538"/>
      <c r="J306" s="250">
        <f>J16+J22</f>
        <v>0</v>
      </c>
      <c r="K306" s="250">
        <f t="shared" ref="K306:L306" si="163">K16+K22</f>
        <v>0</v>
      </c>
      <c r="L306" s="250">
        <f t="shared" si="163"/>
        <v>0</v>
      </c>
    </row>
    <row r="307" spans="1:12" x14ac:dyDescent="0.25">
      <c r="A307" s="540" t="s">
        <v>764</v>
      </c>
      <c r="B307" s="541"/>
      <c r="C307" s="541"/>
      <c r="D307" s="541"/>
      <c r="E307" s="541"/>
      <c r="F307" s="541"/>
      <c r="G307" s="541"/>
      <c r="H307" s="541"/>
      <c r="I307" s="541"/>
      <c r="J307" s="541"/>
      <c r="K307" s="541"/>
      <c r="L307" s="542"/>
    </row>
    <row r="308" spans="1:12" x14ac:dyDescent="0.25">
      <c r="A308" s="520" t="s">
        <v>765</v>
      </c>
      <c r="B308" s="521"/>
      <c r="C308" s="522" t="s">
        <v>766</v>
      </c>
      <c r="D308" s="523"/>
      <c r="E308" s="523"/>
      <c r="F308" s="524"/>
      <c r="G308" s="525" t="s">
        <v>767</v>
      </c>
      <c r="H308" s="526"/>
      <c r="I308" s="521"/>
      <c r="J308" s="525" t="s">
        <v>768</v>
      </c>
      <c r="K308" s="526"/>
      <c r="L308" s="527"/>
    </row>
    <row r="309" spans="1:12" x14ac:dyDescent="0.25">
      <c r="A309" s="172"/>
      <c r="B309" s="195"/>
      <c r="C309" s="528"/>
      <c r="D309" s="529"/>
      <c r="E309" s="529"/>
      <c r="F309" s="530"/>
      <c r="G309" s="517"/>
      <c r="H309" s="518"/>
      <c r="I309" s="516"/>
      <c r="J309" s="531"/>
      <c r="K309" s="532"/>
      <c r="L309" s="533"/>
    </row>
    <row r="310" spans="1:12" x14ac:dyDescent="0.25">
      <c r="A310" s="251"/>
      <c r="B310" s="252"/>
      <c r="C310" s="528"/>
      <c r="D310" s="529"/>
      <c r="E310" s="529"/>
      <c r="F310" s="530"/>
      <c r="G310" s="517"/>
      <c r="H310" s="518"/>
      <c r="I310" s="516"/>
      <c r="J310" s="531"/>
      <c r="K310" s="532"/>
      <c r="L310" s="533"/>
    </row>
    <row r="311" spans="1:12" x14ac:dyDescent="0.25">
      <c r="A311" s="509" t="s">
        <v>769</v>
      </c>
      <c r="B311" s="510"/>
      <c r="C311" s="511" t="s">
        <v>770</v>
      </c>
      <c r="D311" s="512"/>
      <c r="E311" s="512"/>
      <c r="F311" s="513"/>
      <c r="G311" s="511" t="s">
        <v>771</v>
      </c>
      <c r="H311" s="512"/>
      <c r="I311" s="513"/>
      <c r="J311" s="511" t="s">
        <v>772</v>
      </c>
      <c r="K311" s="512"/>
      <c r="L311" s="514"/>
    </row>
    <row r="312" spans="1:12" x14ac:dyDescent="0.25">
      <c r="A312" s="515" t="s">
        <v>773</v>
      </c>
      <c r="B312" s="516"/>
      <c r="C312" s="517" t="s">
        <v>774</v>
      </c>
      <c r="D312" s="518"/>
      <c r="E312" s="518"/>
      <c r="F312" s="516"/>
      <c r="G312" s="517" t="s">
        <v>775</v>
      </c>
      <c r="H312" s="518"/>
      <c r="I312" s="516"/>
      <c r="J312" s="517" t="s">
        <v>776</v>
      </c>
      <c r="K312" s="518"/>
      <c r="L312" s="519"/>
    </row>
    <row r="313" spans="1:12" ht="15.75" thickBot="1" x14ac:dyDescent="0.3">
      <c r="A313" s="253"/>
      <c r="B313" s="254"/>
      <c r="C313" s="503" t="s">
        <v>111</v>
      </c>
      <c r="D313" s="504"/>
      <c r="E313" s="504"/>
      <c r="F313" s="505"/>
      <c r="G313" s="255"/>
      <c r="H313" s="256"/>
      <c r="I313" s="257"/>
      <c r="J313" s="196"/>
      <c r="K313" s="197"/>
      <c r="L313" s="198"/>
    </row>
    <row r="314" spans="1:12" x14ac:dyDescent="0.25">
      <c r="I314" s="258"/>
    </row>
  </sheetData>
  <mergeCells count="138">
    <mergeCell ref="A7:G7"/>
    <mergeCell ref="A8:G8"/>
    <mergeCell ref="H8:L8"/>
    <mergeCell ref="A9:G9"/>
    <mergeCell ref="H9:L9"/>
    <mergeCell ref="A10:B10"/>
    <mergeCell ref="C10:G10"/>
    <mergeCell ref="H10:L10"/>
    <mergeCell ref="C1:L1"/>
    <mergeCell ref="C2:K2"/>
    <mergeCell ref="C3:K3"/>
    <mergeCell ref="C4:K4"/>
    <mergeCell ref="A5:L5"/>
    <mergeCell ref="A6:L6"/>
    <mergeCell ref="A11:G11"/>
    <mergeCell ref="H11:L11"/>
    <mergeCell ref="A12:G12"/>
    <mergeCell ref="A13:L13"/>
    <mergeCell ref="A14:A15"/>
    <mergeCell ref="B14:B15"/>
    <mergeCell ref="C14:F14"/>
    <mergeCell ref="G14:I14"/>
    <mergeCell ref="J14:L14"/>
    <mergeCell ref="G118:I118"/>
    <mergeCell ref="G125:I125"/>
    <mergeCell ref="G303:I303"/>
    <mergeCell ref="A117:L117"/>
    <mergeCell ref="C16:E16"/>
    <mergeCell ref="G16:I16"/>
    <mergeCell ref="A21:L21"/>
    <mergeCell ref="C22:E22"/>
    <mergeCell ref="G22:I22"/>
    <mergeCell ref="A26:L26"/>
    <mergeCell ref="C23:E23"/>
    <mergeCell ref="G23:I23"/>
    <mergeCell ref="C24:E24"/>
    <mergeCell ref="G24:I24"/>
    <mergeCell ref="G299:I299"/>
    <mergeCell ref="J312:L312"/>
    <mergeCell ref="A308:B308"/>
    <mergeCell ref="C308:F308"/>
    <mergeCell ref="G308:I308"/>
    <mergeCell ref="J308:L308"/>
    <mergeCell ref="C309:F310"/>
    <mergeCell ref="G309:I310"/>
    <mergeCell ref="J309:L310"/>
    <mergeCell ref="G27:I27"/>
    <mergeCell ref="A40:L40"/>
    <mergeCell ref="A306:B306"/>
    <mergeCell ref="C306:E306"/>
    <mergeCell ref="G306:I306"/>
    <mergeCell ref="A307:L307"/>
    <mergeCell ref="G104:I104"/>
    <mergeCell ref="G189:I189"/>
    <mergeCell ref="A305:L305"/>
    <mergeCell ref="A82:L82"/>
    <mergeCell ref="A88:L88"/>
    <mergeCell ref="A103:L103"/>
    <mergeCell ref="A114:L114"/>
    <mergeCell ref="A194:L194"/>
    <mergeCell ref="G105:I105"/>
    <mergeCell ref="G115:I115"/>
    <mergeCell ref="C313:F313"/>
    <mergeCell ref="G41:I41"/>
    <mergeCell ref="G50:I50"/>
    <mergeCell ref="G56:I56"/>
    <mergeCell ref="G61:I61"/>
    <mergeCell ref="G67:I67"/>
    <mergeCell ref="G74:I74"/>
    <mergeCell ref="G79:I79"/>
    <mergeCell ref="G83:I83"/>
    <mergeCell ref="G89:I89"/>
    <mergeCell ref="A49:L49"/>
    <mergeCell ref="A55:L55"/>
    <mergeCell ref="A60:L60"/>
    <mergeCell ref="A66:L66"/>
    <mergeCell ref="A73:L73"/>
    <mergeCell ref="A78:L78"/>
    <mergeCell ref="A298:L298"/>
    <mergeCell ref="A311:B311"/>
    <mergeCell ref="C311:F311"/>
    <mergeCell ref="G311:I311"/>
    <mergeCell ref="J311:L311"/>
    <mergeCell ref="A312:B312"/>
    <mergeCell ref="C312:F312"/>
    <mergeCell ref="G312:I312"/>
    <mergeCell ref="A171:L171"/>
    <mergeCell ref="A182:L182"/>
    <mergeCell ref="A185:L185"/>
    <mergeCell ref="A188:L188"/>
    <mergeCell ref="A124:L124"/>
    <mergeCell ref="A127:L127"/>
    <mergeCell ref="A142:L142"/>
    <mergeCell ref="G172:I172"/>
    <mergeCell ref="G183:I183"/>
    <mergeCell ref="G186:I186"/>
    <mergeCell ref="G128:I128"/>
    <mergeCell ref="G143:I143"/>
    <mergeCell ref="G151:I151"/>
    <mergeCell ref="G155:I155"/>
    <mergeCell ref="G161:I161"/>
    <mergeCell ref="G169:I169"/>
    <mergeCell ref="A150:L150"/>
    <mergeCell ref="A154:L154"/>
    <mergeCell ref="A160:L160"/>
    <mergeCell ref="A168:L168"/>
    <mergeCell ref="G293:I293"/>
    <mergeCell ref="G190:I190"/>
    <mergeCell ref="G195:I195"/>
    <mergeCell ref="G198:I198"/>
    <mergeCell ref="G205:I205"/>
    <mergeCell ref="G208:I208"/>
    <mergeCell ref="G216:I216"/>
    <mergeCell ref="G219:I219"/>
    <mergeCell ref="G224:I224"/>
    <mergeCell ref="G232:I232"/>
    <mergeCell ref="A257:L257"/>
    <mergeCell ref="A264:L264"/>
    <mergeCell ref="A270:L270"/>
    <mergeCell ref="A275:L275"/>
    <mergeCell ref="A279:L279"/>
    <mergeCell ref="A292:L292"/>
    <mergeCell ref="G248:I248"/>
    <mergeCell ref="G252:I252"/>
    <mergeCell ref="G258:I258"/>
    <mergeCell ref="G265:I265"/>
    <mergeCell ref="G271:I271"/>
    <mergeCell ref="G276:I276"/>
    <mergeCell ref="G280:I280"/>
    <mergeCell ref="A197:L197"/>
    <mergeCell ref="A204:L204"/>
    <mergeCell ref="A207:L207"/>
    <mergeCell ref="A215:L215"/>
    <mergeCell ref="A218:L218"/>
    <mergeCell ref="A223:L223"/>
    <mergeCell ref="A231:L231"/>
    <mergeCell ref="A247:L247"/>
    <mergeCell ref="A251:L251"/>
  </mergeCells>
  <phoneticPr fontId="28" type="noConversion"/>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3</vt:i4>
      </vt:variant>
    </vt:vector>
  </HeadingPairs>
  <TitlesOfParts>
    <vt:vector size="8" baseType="lpstr">
      <vt:lpstr>Planilha</vt:lpstr>
      <vt:lpstr>memória de cálculo</vt:lpstr>
      <vt:lpstr>cronograma</vt:lpstr>
      <vt:lpstr>BDI</vt:lpstr>
      <vt:lpstr>Boletim de Medição</vt:lpstr>
      <vt:lpstr>BDI!Area_de_impressao</vt:lpstr>
      <vt:lpstr>cronograma!Area_de_impressao</vt:lpstr>
      <vt:lpstr>Planilha!Area_de_impressao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Isabella</dc:creator>
  <cp:lastModifiedBy>Engenharia</cp:lastModifiedBy>
  <cp:lastPrinted>2023-07-03T19:31:28Z</cp:lastPrinted>
  <dcterms:created xsi:type="dcterms:W3CDTF">2018-08-13T11:37:25Z</dcterms:created>
  <dcterms:modified xsi:type="dcterms:W3CDTF">2023-07-11T14:01:37Z</dcterms:modified>
</cp:coreProperties>
</file>