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GABINETE\Pasta Público\Dados Prefeitura\PREFEITURA 2023\ENGENHARIA\1 - ENGENHARIA 2023\REFORMA CENTRO DE CULTURA\LICITAÇÃO\"/>
    </mc:Choice>
  </mc:AlternateContent>
  <xr:revisionPtr revIDLastSave="0" documentId="13_ncr:1_{4A4B3472-09D0-4323-A49E-5A9CB226A043}" xr6:coauthVersionLast="47" xr6:coauthVersionMax="47" xr10:uidLastSave="{00000000-0000-0000-0000-000000000000}"/>
  <bookViews>
    <workbookView xWindow="-120" yWindow="-120" windowWidth="29040" windowHeight="15840" xr2:uid="{00000000-000D-0000-FFFF-FFFF00000000}"/>
  </bookViews>
  <sheets>
    <sheet name="Planilha" sheetId="1" r:id="rId1"/>
    <sheet name="memória de cálculo" sheetId="4" r:id="rId2"/>
    <sheet name="cronograma" sheetId="2" r:id="rId3"/>
    <sheet name="BDI" sheetId="5" r:id="rId4"/>
  </sheets>
  <definedNames>
    <definedName name="_xlnm.Print_Area" localSheetId="3">BDI!$A$1:$I$25</definedName>
    <definedName name="_xlnm.Print_Area" localSheetId="2">cronograma!$A$2:$J$26</definedName>
    <definedName name="_xlnm.Print_Area" localSheetId="1">'memória de cálculo'!$A$1:$J$47</definedName>
    <definedName name="_xlnm.Print_Area" localSheetId="0">Planilha!$A$1:$J$48</definedName>
  </definedNames>
  <calcPr calcId="181029"/>
</workbook>
</file>

<file path=xl/calcChain.xml><?xml version="1.0" encoding="utf-8"?>
<calcChain xmlns="http://schemas.openxmlformats.org/spreadsheetml/2006/main">
  <c r="H43" i="1" l="1"/>
  <c r="H42" i="1" s="1"/>
  <c r="H41" i="1"/>
  <c r="H33" i="1"/>
  <c r="H32" i="1" s="1"/>
  <c r="H34" i="1"/>
  <c r="H35" i="1"/>
  <c r="H36" i="1"/>
  <c r="H37" i="1"/>
  <c r="H38" i="1"/>
  <c r="H10" i="1"/>
  <c r="A4" i="2"/>
  <c r="F19" i="1"/>
  <c r="F20" i="1"/>
  <c r="F21" i="1"/>
  <c r="F27" i="1"/>
  <c r="J18" i="4"/>
  <c r="F18" i="1" s="1"/>
  <c r="E19" i="4"/>
  <c r="D19" i="4"/>
  <c r="C19" i="4"/>
  <c r="B19" i="4"/>
  <c r="A19" i="4"/>
  <c r="E18" i="4"/>
  <c r="D18" i="4"/>
  <c r="C18" i="4"/>
  <c r="B18" i="4"/>
  <c r="A18" i="4"/>
  <c r="J34" i="4" l="1"/>
  <c r="F34" i="1" s="1"/>
  <c r="J33" i="4"/>
  <c r="E34" i="4"/>
  <c r="D34" i="4"/>
  <c r="C34" i="4"/>
  <c r="B34" i="4"/>
  <c r="A34" i="4"/>
  <c r="J31" i="4"/>
  <c r="J30" i="4"/>
  <c r="J11" i="4"/>
  <c r="J12" i="4"/>
  <c r="J17" i="4"/>
  <c r="F17" i="1" s="1"/>
  <c r="H17" i="1" s="1"/>
  <c r="E17" i="4"/>
  <c r="D17" i="4"/>
  <c r="C17" i="4"/>
  <c r="B17" i="4"/>
  <c r="A17" i="4"/>
  <c r="H19" i="1" l="1"/>
  <c r="H18" i="1"/>
  <c r="J13" i="4"/>
  <c r="F13" i="1" s="1"/>
  <c r="E13" i="4"/>
  <c r="D13" i="4"/>
  <c r="C13" i="4"/>
  <c r="B13" i="4"/>
  <c r="A13" i="4"/>
  <c r="J16" i="4"/>
  <c r="F16" i="1" s="1"/>
  <c r="E21" i="4"/>
  <c r="D21" i="4"/>
  <c r="C21" i="4"/>
  <c r="B21" i="4"/>
  <c r="A21" i="4"/>
  <c r="E20" i="4"/>
  <c r="D20" i="4"/>
  <c r="C20" i="4"/>
  <c r="B20" i="4"/>
  <c r="A20" i="4"/>
  <c r="J38" i="4"/>
  <c r="J37" i="4"/>
  <c r="J36" i="4"/>
  <c r="J22" i="4"/>
  <c r="F22" i="1" s="1"/>
  <c r="J24" i="4"/>
  <c r="J23" i="4"/>
  <c r="F23" i="1" s="1"/>
  <c r="J26" i="4"/>
  <c r="F26" i="1" s="1"/>
  <c r="J25" i="4"/>
  <c r="F25" i="1" s="1"/>
  <c r="E24" i="4"/>
  <c r="D24" i="4"/>
  <c r="C24" i="4"/>
  <c r="B24" i="4"/>
  <c r="A24" i="4"/>
  <c r="E23" i="4"/>
  <c r="D23" i="4"/>
  <c r="C23" i="4"/>
  <c r="B23" i="4"/>
  <c r="A23" i="4"/>
  <c r="F41" i="1"/>
  <c r="B42" i="4"/>
  <c r="A42" i="4"/>
  <c r="E41" i="4"/>
  <c r="D41" i="4"/>
  <c r="C41" i="4"/>
  <c r="B41" i="4"/>
  <c r="A41" i="4"/>
  <c r="B40" i="4"/>
  <c r="A40" i="4"/>
  <c r="J43" i="4"/>
  <c r="F43" i="1" s="1"/>
  <c r="J35" i="4"/>
  <c r="J29" i="4"/>
  <c r="F24" i="1" l="1"/>
  <c r="H24" i="1" s="1"/>
  <c r="H23" i="1"/>
  <c r="H21" i="1"/>
  <c r="H20" i="1"/>
  <c r="J14" i="4" l="1"/>
  <c r="F14" i="1" s="1"/>
  <c r="F12" i="1"/>
  <c r="H13" i="1"/>
  <c r="H40" i="1"/>
  <c r="H39" i="1" s="1"/>
  <c r="H27" i="1"/>
  <c r="E27" i="4"/>
  <c r="D27" i="4"/>
  <c r="C27" i="4"/>
  <c r="B27" i="4"/>
  <c r="A27" i="4"/>
  <c r="H16" i="1"/>
  <c r="E16" i="4"/>
  <c r="D16" i="4"/>
  <c r="C16" i="4"/>
  <c r="B16" i="4"/>
  <c r="A16" i="4"/>
  <c r="F35" i="1" l="1"/>
  <c r="F36" i="1"/>
  <c r="F37" i="1"/>
  <c r="F38" i="1"/>
  <c r="F33" i="1"/>
  <c r="F29" i="1"/>
  <c r="F11" i="1"/>
  <c r="E22" i="2" l="1"/>
  <c r="B19" i="2"/>
  <c r="B17" i="2"/>
  <c r="B15" i="2"/>
  <c r="B13" i="2"/>
  <c r="B11" i="2"/>
  <c r="B9" i="2"/>
  <c r="B7" i="2"/>
  <c r="I19" i="2"/>
  <c r="I17" i="2"/>
  <c r="I15" i="2"/>
  <c r="I13" i="2"/>
  <c r="E44" i="4"/>
  <c r="A47" i="4"/>
  <c r="H12" i="1" l="1"/>
  <c r="E14" i="4"/>
  <c r="D14" i="4"/>
  <c r="C14" i="4"/>
  <c r="B14" i="4"/>
  <c r="A14" i="4"/>
  <c r="E12" i="4"/>
  <c r="D12" i="4"/>
  <c r="C12" i="4"/>
  <c r="B12" i="4"/>
  <c r="A12" i="4"/>
  <c r="E11" i="4"/>
  <c r="D11" i="4"/>
  <c r="C11" i="4"/>
  <c r="B11" i="4"/>
  <c r="A11" i="4"/>
  <c r="B10" i="4"/>
  <c r="A10" i="4"/>
  <c r="E35" i="4"/>
  <c r="D35" i="4"/>
  <c r="C35" i="4"/>
  <c r="B35" i="4"/>
  <c r="A35" i="4"/>
  <c r="E29" i="4"/>
  <c r="D29" i="4"/>
  <c r="C29" i="4"/>
  <c r="B29" i="4"/>
  <c r="A29" i="4"/>
  <c r="E36" i="4"/>
  <c r="D36" i="4"/>
  <c r="C36" i="4"/>
  <c r="B36" i="4"/>
  <c r="A36" i="4"/>
  <c r="E33" i="4"/>
  <c r="D33" i="4"/>
  <c r="C33" i="4"/>
  <c r="B33" i="4"/>
  <c r="A33" i="4"/>
  <c r="E38" i="4"/>
  <c r="D38" i="4"/>
  <c r="C38" i="4"/>
  <c r="B38" i="4"/>
  <c r="A38" i="4"/>
  <c r="E37" i="4"/>
  <c r="D37" i="4"/>
  <c r="C37" i="4"/>
  <c r="B37" i="4"/>
  <c r="A37" i="4"/>
  <c r="B32" i="4"/>
  <c r="A32" i="4"/>
  <c r="E26" i="4"/>
  <c r="D26" i="4"/>
  <c r="C26" i="4"/>
  <c r="B26" i="4"/>
  <c r="A26" i="4"/>
  <c r="E25" i="4"/>
  <c r="D25" i="4"/>
  <c r="C25" i="4"/>
  <c r="B25" i="4"/>
  <c r="A25" i="4"/>
  <c r="E22" i="4"/>
  <c r="D22" i="4"/>
  <c r="C22" i="4"/>
  <c r="B22" i="4"/>
  <c r="A22" i="4"/>
  <c r="B15" i="4"/>
  <c r="A15" i="4"/>
  <c r="H14" i="1" l="1"/>
  <c r="H29" i="1"/>
  <c r="H26" i="1"/>
  <c r="H25" i="1"/>
  <c r="H22" i="1"/>
  <c r="H15" i="1" s="1"/>
  <c r="F30" i="1" l="1"/>
  <c r="F31" i="1"/>
  <c r="E31" i="4"/>
  <c r="D31" i="4"/>
  <c r="C31" i="4"/>
  <c r="B31" i="4"/>
  <c r="A31" i="4"/>
  <c r="J9" i="4"/>
  <c r="F9" i="1" s="1"/>
  <c r="H9" i="1" s="1"/>
  <c r="H8" i="1" s="1"/>
  <c r="I5" i="5" l="1"/>
  <c r="C16" i="5" l="1"/>
  <c r="D2" i="5"/>
  <c r="B39" i="4"/>
  <c r="A39" i="4"/>
  <c r="H31" i="1" l="1"/>
  <c r="E43" i="4" l="1"/>
  <c r="D43" i="4"/>
  <c r="C43" i="4"/>
  <c r="B43" i="4"/>
  <c r="A43" i="4"/>
  <c r="E30" i="4"/>
  <c r="D30" i="4"/>
  <c r="C30" i="4"/>
  <c r="B30" i="4"/>
  <c r="A30" i="4"/>
  <c r="B28" i="4"/>
  <c r="A28" i="4"/>
  <c r="H30" i="1" l="1"/>
  <c r="H3" i="5"/>
  <c r="J3" i="1" s="1"/>
  <c r="I34" i="1" l="1"/>
  <c r="J34" i="1" s="1"/>
  <c r="I19" i="1"/>
  <c r="J19" i="1" s="1"/>
  <c r="I18" i="1"/>
  <c r="J18" i="1" s="1"/>
  <c r="I13" i="1"/>
  <c r="J13" i="1" s="1"/>
  <c r="I17" i="1"/>
  <c r="J17" i="1" s="1"/>
  <c r="I20" i="1"/>
  <c r="J20" i="1" s="1"/>
  <c r="I21" i="1"/>
  <c r="J21" i="1" s="1"/>
  <c r="I24" i="1"/>
  <c r="J24" i="1" s="1"/>
  <c r="I23" i="1"/>
  <c r="J23" i="1" s="1"/>
  <c r="I41" i="1"/>
  <c r="J41" i="1" s="1"/>
  <c r="I16" i="1"/>
  <c r="J16" i="1" s="1"/>
  <c r="I27" i="1"/>
  <c r="J27" i="1" s="1"/>
  <c r="I14" i="1"/>
  <c r="J14" i="1" s="1"/>
  <c r="I11" i="1"/>
  <c r="I12" i="1"/>
  <c r="J12" i="1" s="1"/>
  <c r="I29" i="1"/>
  <c r="J29" i="1" s="1"/>
  <c r="I35" i="1"/>
  <c r="J35" i="1" s="1"/>
  <c r="I36" i="1"/>
  <c r="J36" i="1" s="1"/>
  <c r="I33" i="1"/>
  <c r="J33" i="1" s="1"/>
  <c r="I26" i="1"/>
  <c r="J26" i="1" s="1"/>
  <c r="I25" i="1"/>
  <c r="J25" i="1" s="1"/>
  <c r="I22" i="1"/>
  <c r="J22" i="1" s="1"/>
  <c r="I38" i="1"/>
  <c r="J38" i="1" s="1"/>
  <c r="I37" i="1"/>
  <c r="J37" i="1" s="1"/>
  <c r="I31" i="1"/>
  <c r="J31" i="1" s="1"/>
  <c r="I9" i="1"/>
  <c r="J9" i="1" s="1"/>
  <c r="J8" i="1" s="1"/>
  <c r="I30" i="1"/>
  <c r="J30" i="1" s="1"/>
  <c r="J3" i="4"/>
  <c r="I43" i="1"/>
  <c r="J43" i="1" s="1"/>
  <c r="J42" i="1" s="1"/>
  <c r="E20" i="2" s="1"/>
  <c r="H28" i="1"/>
  <c r="A3" i="2"/>
  <c r="H4" i="2"/>
  <c r="A5" i="2"/>
  <c r="B5" i="4"/>
  <c r="B4" i="4"/>
  <c r="B3" i="4"/>
  <c r="J15" i="1" l="1"/>
  <c r="E12" i="2" s="1"/>
  <c r="J40" i="1"/>
  <c r="J39" i="1" s="1"/>
  <c r="H20" i="2"/>
  <c r="J11" i="1"/>
  <c r="J10" i="1" s="1"/>
  <c r="E10" i="2" s="1"/>
  <c r="H11" i="1"/>
  <c r="H44" i="1" s="1"/>
  <c r="J32" i="1"/>
  <c r="E16" i="2" s="1"/>
  <c r="J28" i="1"/>
  <c r="E14" i="2" s="1"/>
  <c r="A8" i="4"/>
  <c r="E9" i="4"/>
  <c r="D9" i="4"/>
  <c r="C9" i="4"/>
  <c r="B9" i="4"/>
  <c r="A9" i="4"/>
  <c r="B8" i="4"/>
  <c r="J44" i="1" l="1"/>
  <c r="H14" i="2"/>
  <c r="G14" i="2"/>
  <c r="H16" i="2"/>
  <c r="F10" i="2"/>
  <c r="H12" i="2"/>
  <c r="G12" i="2"/>
  <c r="F12" i="2"/>
  <c r="I20" i="2"/>
  <c r="G21" i="2" l="1"/>
  <c r="E18" i="2"/>
  <c r="H18" i="2" s="1"/>
  <c r="H21" i="2" s="1"/>
  <c r="I14" i="2"/>
  <c r="I16" i="2"/>
  <c r="H2" i="4" l="1"/>
  <c r="H1" i="4"/>
  <c r="I18" i="2" l="1"/>
  <c r="I11" i="2"/>
  <c r="I9" i="2"/>
  <c r="I7" i="2"/>
  <c r="I10" i="2" l="1"/>
  <c r="D3" i="5" l="1"/>
  <c r="H16" i="5" s="1"/>
  <c r="E8" i="2"/>
  <c r="E21" i="2" s="1"/>
  <c r="F16" i="5"/>
  <c r="E15" i="2" l="1"/>
  <c r="E17" i="2"/>
  <c r="E19" i="2"/>
  <c r="E13" i="2"/>
  <c r="F8" i="2"/>
  <c r="F21" i="2" s="1"/>
  <c r="E11" i="2"/>
  <c r="E9" i="2"/>
  <c r="I16" i="5"/>
  <c r="I17" i="5" s="1"/>
  <c r="G16" i="5"/>
  <c r="G17" i="5" s="1"/>
  <c r="I12" i="2"/>
  <c r="I8" i="2" l="1"/>
  <c r="I21" i="2" s="1"/>
  <c r="E7" i="2" l="1"/>
</calcChain>
</file>

<file path=xl/sharedStrings.xml><?xml version="1.0" encoding="utf-8"?>
<sst xmlns="http://schemas.openxmlformats.org/spreadsheetml/2006/main" count="303" uniqueCount="202">
  <si>
    <t xml:space="preserve">UN </t>
  </si>
  <si>
    <t>CÓDIGO</t>
  </si>
  <si>
    <t>ITEM</t>
  </si>
  <si>
    <t>DISCRIMINAÇÃO</t>
  </si>
  <si>
    <t>QUANT.</t>
  </si>
  <si>
    <t>PREÇO DE CUSTO</t>
  </si>
  <si>
    <t>PR. UNITÁRIO</t>
  </si>
  <si>
    <t>PR. TOTAL</t>
  </si>
  <si>
    <t>PLANILHA DE CUSTOS</t>
  </si>
  <si>
    <t>VALOR TOTAL GLOBAL</t>
  </si>
  <si>
    <t>(1 - (I + CPRB))</t>
  </si>
  <si>
    <t>Observação:
Composição do BDI conforme parâmetros do Acórdão
2622/2013 do TCU</t>
  </si>
  <si>
    <t>ED-50266</t>
  </si>
  <si>
    <t>CRONOGRAMA FÍSICO-FINANCEIRO</t>
  </si>
  <si>
    <t>ETAPAS/DESCRIÇÃO</t>
  </si>
  <si>
    <t>FÍSICO/ FINANCEIRO</t>
  </si>
  <si>
    <t>TOTAL  ETAPAS</t>
  </si>
  <si>
    <t>MÊS 1</t>
  </si>
  <si>
    <t>MÊS 2</t>
  </si>
  <si>
    <t>TOTAL</t>
  </si>
  <si>
    <t>Físico %</t>
  </si>
  <si>
    <t>Financeiro</t>
  </si>
  <si>
    <t>SERVIÇOS PRELIMINARES</t>
  </si>
  <si>
    <t>3.1</t>
  </si>
  <si>
    <t>4.1</t>
  </si>
  <si>
    <t>1.1</t>
  </si>
  <si>
    <t>ED-16660</t>
  </si>
  <si>
    <t>Setop</t>
  </si>
  <si>
    <t>BDI=</t>
  </si>
  <si>
    <t>LIMPEZA FINAL PARA ENTREGA DA OBRA</t>
  </si>
  <si>
    <t>MEMÓRIA DE CÁLCULO</t>
  </si>
  <si>
    <t>DESCRIÇÃO</t>
  </si>
  <si>
    <t>FÓRMULA</t>
  </si>
  <si>
    <t>QUANTIDADE</t>
  </si>
  <si>
    <t>MÊS 3</t>
  </si>
  <si>
    <t>INSTALAÇÕES ELÉTRICAS</t>
  </si>
  <si>
    <t>2.1</t>
  </si>
  <si>
    <t>m</t>
  </si>
  <si>
    <t>m²</t>
  </si>
  <si>
    <t xml:space="preserve">PRAZO </t>
  </si>
  <si>
    <t>un</t>
  </si>
  <si>
    <t>comprimento x altura</t>
  </si>
  <si>
    <t>-</t>
  </si>
  <si>
    <t>TOTAL POR PERÍODO</t>
  </si>
  <si>
    <t>BDI</t>
  </si>
  <si>
    <t>_______________________________________________</t>
  </si>
  <si>
    <t>COMPOSIÇÃO DE BDI</t>
  </si>
  <si>
    <t xml:space="preserve"> </t>
  </si>
  <si>
    <t>SEM Desoneração: Digite S(sim) ou N(não)</t>
  </si>
  <si>
    <t>COM Desoneração: Digite S(sim) ou N(não)</t>
  </si>
  <si>
    <t>S</t>
  </si>
  <si>
    <t>Garantia (G):</t>
  </si>
  <si>
    <t xml:space="preserve"> 0,80% a 1,00%</t>
  </si>
  <si>
    <t>Composição do BDI, intervalos admissíveis e Fórmula de cálculo nos termos do Acórdão 2622/2013 do TCU.</t>
  </si>
  <si>
    <t>Risco (R) :</t>
  </si>
  <si>
    <t>0,97% a 1,27%</t>
  </si>
  <si>
    <t>Desp. financeiras (DF):</t>
  </si>
  <si>
    <t>0,59% a 1,39%</t>
  </si>
  <si>
    <t>Adm. Central (AC):</t>
  </si>
  <si>
    <t>3,00% a 5,50%</t>
  </si>
  <si>
    <t>Lucro (L):</t>
  </si>
  <si>
    <t>6,16% a 8,96%</t>
  </si>
  <si>
    <t>CPRB:</t>
  </si>
  <si>
    <t>Tributos (T):</t>
  </si>
  <si>
    <t>VALORES (R$)</t>
  </si>
  <si>
    <t>DESCRIÇÃO DOS SERVIÇOS</t>
  </si>
  <si>
    <t xml:space="preserve">UND. </t>
  </si>
  <si>
    <t>TOTAL ITEM</t>
  </si>
  <si>
    <t>VALOR TOTAL DO EMPREENDIMENTO</t>
  </si>
  <si>
    <t>PREFEITURA MUNICIPAL DE CEDRO DO ABAETÉ</t>
  </si>
  <si>
    <t>UNITÁRIO S/ BDI</t>
  </si>
  <si>
    <t>UNITÁRIO C/BDI</t>
  </si>
  <si>
    <t>PREÇO DE CUSTO COM BDI(24,00%)</t>
  </si>
  <si>
    <t>2.2</t>
  </si>
  <si>
    <t>Quant. Proj. Elétrico</t>
  </si>
  <si>
    <t xml:space="preserve">ED-48463 </t>
  </si>
  <si>
    <t>área interna dos cômodos</t>
  </si>
  <si>
    <t>2.3</t>
  </si>
  <si>
    <t>2.4</t>
  </si>
  <si>
    <r>
      <t xml:space="preserve"> </t>
    </r>
    <r>
      <rPr>
        <b/>
        <u/>
        <sz val="12"/>
        <color rgb="FF000000"/>
        <rFont val="Arial"/>
        <family val="2"/>
      </rPr>
      <t>1 + (AC + S + G + R)) x (1 + DF) x (1 + L)</t>
    </r>
  </si>
  <si>
    <t>ED-48468</t>
  </si>
  <si>
    <t>m³</t>
  </si>
  <si>
    <t>90 DIAS</t>
  </si>
  <si>
    <t>LOCAL: RUA DIAMANTINA, 59, CENTRO - CEDRO DO ABAETÉ - MG</t>
  </si>
  <si>
    <t>FORNECIMENTO E COLOCAÇÃO DE PLACA DE OBRA EM CHAPA GALVANIZADA #26, ESP. 0,45 MM, PLOTADA COM ADESIVO VINÍLICO, AFIXADA COM REBITES 4,8X40 MM, EM ESTRUTURA METÁLICA DE METALON 20X20 MM, ESP. 1,25 MM, INCLUSIVE SUPORTE EM EUCALIPTO AUTOCLAVADO PINTADO COM TINTA PVA 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</si>
  <si>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1,5*3</t>
  </si>
  <si>
    <t>FORRO EM CHAPA DE GESSO ACARTONADA, ESP. 12,5MM, COM FIXAÇÃO DO TIPO ESTRUTURADA EM PERFIL METÁLICO, EXCLUSIVE PERFIL TABICA, SANCA E MOLDURA, INCLUSIVE ACESSÓRIOS E FIXAÇÃO</t>
  </si>
  <si>
    <t>ED-28454</t>
  </si>
  <si>
    <t>PINTURA LÁTEX (PVA) EM TETO, DUAS (2) DEMÃOS, EXCLUSIVE SELADOR ACRÍLICO E MASSA ACRÍLICA/CORRIDA (PVA)</t>
  </si>
  <si>
    <t>perímetro dos cômodos</t>
  </si>
  <si>
    <t>pç</t>
  </si>
  <si>
    <t>LUMINÁRIA E ACESSÓRIOS</t>
  </si>
  <si>
    <t>LUMINÁRIA LED SOBREPOR LEDVANCE SLIM PLAFON</t>
  </si>
  <si>
    <t>6.1</t>
  </si>
  <si>
    <t>PINTURA</t>
  </si>
  <si>
    <t>PINTURA LÁTEX (PVA) EM PAREDE, DUAS (2) DEMÃOS, EXCLUSIVE SELADOR ACRÍLICO E MASSA ACRÍLICA/CORRIDA (PVA) - FACES INTERNAS</t>
  </si>
  <si>
    <t>PINTURA ACRÍLICA EM PAREDE, DUAS (2) DEMÃOS , EXCLUSIVE SELADOR ACRÍLICO E MASSA ACRÍLICA/CORRIDA (PVA) - FACES EXTERNAS</t>
  </si>
  <si>
    <t>PERFIL TABICA GALVANIZADO, TIPO LISA, COM ACABAMENTO EM PINTURA, NA COR BRANCA, PARA FORRO EM CHAPA DE GESSO ACARTONADO, INCLUSIVE ACESSÓRIOS DE FIXAÇÃO</t>
  </si>
  <si>
    <t>EMASSAMENTO EM FORRO DE GESSO COM MASSA CORRIDA (PVA), UMA (1) DEMÃO, INCLUSIVE LIXAMENTO PARA PINTURA</t>
  </si>
  <si>
    <t>TRANSPORTE DE MATERIAL DEMOLIDO EM CAMINHAO 1 KM &lt; DMT &lt;= 2 KM</t>
  </si>
  <si>
    <t xml:space="preserve">02.28.02 </t>
  </si>
  <si>
    <t>Sudecap (Construção)</t>
  </si>
  <si>
    <t>PAREDE E FORRO DE GESSO</t>
  </si>
  <si>
    <t>PAREDE EM CHAPA DE GESSO ACARTONADO (DRYWALL), DIVISÃO ENTRE ÁREAS SECAS DE UMA MESMA UNIDADE (ST/ST), ESP. 115 MM, INCLUSIVE MONTANTES, GUIAS E ACESSÓRIOS</t>
  </si>
  <si>
    <t>EMASSAMENTO EM PAREDE EM CHAPA DE GESSO ACARTONADO (DRYWALL) COM MASSA CORRIDA (PVA), UMA (1) DEMÃO, INCLUSIVE LIXAMENTO PARA PINTURA</t>
  </si>
  <si>
    <t xml:space="preserve">DEMOLIÇÕES E REMOÇÕES </t>
  </si>
  <si>
    <t>5.1</t>
  </si>
  <si>
    <t>5.2</t>
  </si>
  <si>
    <t>OBS: 1) Todos os itens deverão estar completamente concluídos e dentro das especificações de projetos para medição da etapa. Os materiais empregados, deverão rigorosamente seguir as especificações de qualidade destacadas na presente planilha.</t>
  </si>
  <si>
    <t>DATA = JULHO DE 2023</t>
  </si>
  <si>
    <t>ED-48209</t>
  </si>
  <si>
    <t>ED-49687</t>
  </si>
  <si>
    <t>Sinapi (Insumos)</t>
  </si>
  <si>
    <t xml:space="preserve">ED-50486 </t>
  </si>
  <si>
    <t>ED-50484</t>
  </si>
  <si>
    <t>17.04.21</t>
  </si>
  <si>
    <t>17.04.22</t>
  </si>
  <si>
    <t>17.03.21</t>
  </si>
  <si>
    <t>CALHA EM CHAPA GALVANIZADA, ESP. 0,65MM (GSG-24), COM DESENVOLVIMENTO DE 33CM, INCLUSIVE IÇAMENTO MANUAL VERTICAL</t>
  </si>
  <si>
    <t>RUFO E CONTRARRUFO EM CHAPA GALVANIZADA, ESP. 0,65MM (GSG-24), COM DESENVOLVIMENTO DE 20CM, INCLUSIVE IÇAMENTO MANUAL VERTICAL</t>
  </si>
  <si>
    <t>ED-50676</t>
  </si>
  <si>
    <t>ED-50654</t>
  </si>
  <si>
    <t>FORNECIMENTO DE ESTRUTURA METÁLICA E ENGRADAMENTO METÁLICO, EM AÇO, PARA TELHADO, EXCLUSIVE TELHA, INCLUSIVE FABRICAÇÃO, TRANSPORTE, MONTAGEM E APLICAÇÃO DE FUNDO PREPARADOR ANTICORROSIVO EM SUPERFÍCIE METÁLICA, UMA (1) DEMÃO</t>
  </si>
  <si>
    <t>ED-20603</t>
  </si>
  <si>
    <t>kg</t>
  </si>
  <si>
    <t>COBERTURA EM TELHA METALICA GALVANIZADA TRAPEZOIDAL E=0,50MM SIMPLES</t>
  </si>
  <si>
    <t xml:space="preserve">08.12.40 </t>
  </si>
  <si>
    <t>COLOCAÇÃO DE CUMEEIRA GALVANIZADA TRAPEZOIDAL E = 0,50 MM, SIMPLES</t>
  </si>
  <si>
    <t>ED-48402</t>
  </si>
  <si>
    <t>ED-13357</t>
  </si>
  <si>
    <t>Quant. Projeto Arq.</t>
  </si>
  <si>
    <t>Nova sala = 8,53*3,3-(0,8*2,1)</t>
  </si>
  <si>
    <t>Nova sala = (8,53*3,3-(0,8*2,1))*2</t>
  </si>
  <si>
    <t>Hall de entrada= 25,4m²
Hall principal+Cozinha+Circulação 01 e 02 = 76,9m²
Banheiro masc.= 12,2m²
Banheiro Fem.= 12,2m²
Biblioteca= 124,89m²
Dep./Recuperação de livros= 7,5m²
Sala de áudio e vídeo= 10,5m²
Nova sala= 19,08m²
Administração= 12,73m²
Auditório= 160,23m²
Palco= 19,52m²
Depósito= 4,43m²
Camarim= 14,21m²</t>
  </si>
  <si>
    <t>Data-Base (mês de ref.): SINAPI/JUN 2023 - SETOP/ABR 2023 - SUDECAP/ ABR 2023</t>
  </si>
  <si>
    <t>ENGRADAMENTO PARA TELHADO DE FIBROCIMENTO</t>
  </si>
  <si>
    <t>ED-48410</t>
  </si>
  <si>
    <t>COBERTURA EM TELHA FIBROCIMENTO ONDULADA E= 5,00 MM</t>
  </si>
  <si>
    <t>08.09.05</t>
  </si>
  <si>
    <t>Hall de entrada= 6,2m
Hall principal= 11,3m
Biblioteca= 19,15m
Auditório= 15,20*2=30,40m
Palco= 9,14m
Camarim= 3,41m</t>
  </si>
  <si>
    <t>Auditório= 15,20m</t>
  </si>
  <si>
    <t>Hall de entrada= 14,05m
Hall principal= 45,25+12= 57,25m
Biblioteca= 37,20m
Auditório= 11,1*2= 22,20m
Palco= 14,84m
Camarim= 11,51m</t>
  </si>
  <si>
    <t xml:space="preserve">Hall de entrada= </t>
  </si>
  <si>
    <t>Hall de entrada= (3,68*6,20)</t>
  </si>
  <si>
    <t>Quant. Projeto Arq.
(comprimento de acordo com a inclinação indicada X comprimento da calha)</t>
  </si>
  <si>
    <t>Hall principal= (4,1*10,45)+(6,22*11,30)-(3,7*2,3)
Biblioteca= (10,92*19,15)
Auditório= (5,31*15,2)*2
Palco= (2,58*9,14)
Camarim= (3,79*3,41)
Cobertura externa= (4,5*3,45)</t>
  </si>
  <si>
    <t>Hall principal+Cozinha+Circulação 01 e 02 - claraboia= 76,9-6,80= 70,1m²
Banheiro masc.= 12,2m²
Banheiro Fem.= 12,2m²
Biblioteca= 124,89m²
Dep./Recuperação de livros= 7,5m²
Sala de áudio e vídeo= 10,5m²
Nova sala= 19,08m²
Administração= 12,73m²
Auditório= 160,23m²
Palco= 19,52m²
Depósito= 4,43m²
Camarim= 14,21m²
Subsolo:
Camarim= 29m²
Lavabo 1= 2,08m²
Lavabo 1= 2,08m²</t>
  </si>
  <si>
    <t>Quant. Projeto Arq.
(perímetro x PD - área de esquadrias)</t>
  </si>
  <si>
    <t>Hall principal+Circulação 01 e 02= ((45,1*3,45)-(3,6*3+2(1,1*2,5)+2(0,9*2,1)+3,6*2,5))
Cozinha= ((8*3,45)-(1,2*0,6))
Biblioteca= ((50,3*3,3)-(4(0,8*2,1)+2,2*2,1+3,5*0,6+8(0,8*2)+2*1,2))
Dep./Recuperação de livros= ((11*3,3)-(0,8*2,1+2*1,6))
Sala de áudio e vídeo= ((13*3,3)-(2*1,6+2*1,2+0,8*2,1))
Nova sala= ((20,66*3,3)-(0,8*2,1+4*(0,8*2)))
Administração= ((14,3*3,3)-(0,8*2,1+2(0,8*2)))
Auditório= ((51,2*5,07)-(4(1,1*2,5)+3(2*1,6)+4(2*1)+2,7*5,88))
Palco= ((19,36*3,92)-(2,7*5,88+0,8*2,1+0,8*2,1))
Depósito= ((8,52*3,92)-(0,8*2,1+1,2*0,6))
Camarim= ((15,12*3,92)-(2(0,8*2,1)+0,6*0,6))
Subsolo:
Camarim= ((27*2,5)-(3,5*0,6+0,6*0,6))</t>
  </si>
  <si>
    <t>Quant. Projeto Arq.
(Área externa - área de esquadrias)</t>
  </si>
  <si>
    <t>Vista 1= (((11,86*3,39)+(8,85*1,1)-(3,6*3))+(71,6-7*(0,8*2))+(75,7+6,67-(0,8*2,1)))
Vista 2= (((16,22*4)+(17,22*1,1)-7*(0,8*2))+81,59-(1,2*0,6)-(0,6*0,6))
Vista 3= (228,07-(3,5*0,6+2*(2*1,6)+1,2*0,6+3,6*2,5+2*(2,8*0,6)))
Vista 4= (96,5-(3*(2*1,6)+4*(2*1)+2*(1,1*2,5)))</t>
  </si>
  <si>
    <t>CHAPA DE ACO GROSSA, ASTM A36, E = 1/2 " (12,70 MM) 99,59 KG/M2</t>
  </si>
  <si>
    <t xml:space="preserve">AÇO CA-50 D = 16 MM </t>
  </si>
  <si>
    <t xml:space="preserve">06.03.45  </t>
  </si>
  <si>
    <t>Quant. Projeto Estrutural</t>
  </si>
  <si>
    <t>Auditório= (59,02+1905,32)
Biblioteca= (64,39+1953,59)
Cobertura Externa= 129,37</t>
  </si>
  <si>
    <t>19 placas de ancoragem A-36, 300x200x12mm
107,35kg</t>
  </si>
  <si>
    <t>6 parafusos por placa de ancoragem, L=35cm
114 parafusos = 62,27kg</t>
  </si>
  <si>
    <t>4.2</t>
  </si>
  <si>
    <t>5.3</t>
  </si>
  <si>
    <t>5.4</t>
  </si>
  <si>
    <t>5.5</t>
  </si>
  <si>
    <t>5.6</t>
  </si>
  <si>
    <t>DEMOLIÇÃO MANUAL DE ALVENARIA DE TIJOLO CERÂMICO OU BLOCO DE CONCRETO, INCLUSIVE AFASTAMENTO E EMPILHAMENTO, EXCLUSIVE TRANSPORTE E RETIRADA DO MATERIAL DEMOLIDO</t>
  </si>
  <si>
    <t>DEMOLIÇÃO MANUAL DE FORRO DE CHAPA OU PLACA DE GESSO, INCLUSIVE DEMOLIÇÃO DA ESTRUTURA DE SUSTENTAÇÃO, AFASTAMENTO E EMPILHAMENTO, EXCLUSIVE TRANSPORTE E RETIRADA DO MATERIAL DEMOLIDO</t>
  </si>
  <si>
    <t>ED-48435</t>
  </si>
  <si>
    <t>Platibanda fundos= (19,15*0,2*1)
Platibanda fachada p/ apoio de treliças= 7*(0,2*0,2*1)</t>
  </si>
  <si>
    <t>Estimado pela área de gesso demolida + demolição de platibandas</t>
  </si>
  <si>
    <t>COBERTURA E ESCADA METÁLICA</t>
  </si>
  <si>
    <t>FORNECIMENTO DE ESTRUTURA METÁLICA E ENGRADAMENTO METÁLICO PARA ESCADA, INCLUSIVE FABRICAÇÃO, TRANSPORTE, MONTAGEM, APLICAÇÃO DE FUNDO PREPARADOR ANTICORROSIVO, UMA (1) DEMÃO, E PINTURA ESMALTE, DUAS (2) DEMÃOS</t>
  </si>
  <si>
    <t>ED-20576</t>
  </si>
  <si>
    <t>Escada para acesso ao palco= 2,8*0,8</t>
  </si>
  <si>
    <t>___________________________________________</t>
  </si>
  <si>
    <t>REMOÇÃO MANUAL DE LUMINÁRIA COMERCIAL, EMBUTIDA OU SOBREPOR, COM REAPROVEITAMENTO, INCLUSIVE AFASTAMENTO E EMPILHAMENTO, EXCLUSIVE TRANSPORTE E RETIRADA DO MATERIAL REMOVIDO NÃO REAPROVEITÁVEL</t>
  </si>
  <si>
    <t>Biblioteca= 124,89m²
Nova sala= 19,08m²
Auditório= 160,23m²</t>
  </si>
  <si>
    <t>gesso= 0,1*304,20
platibandas= 4,11m³</t>
  </si>
  <si>
    <t>Estimado pelo quantitativo de lâmpadas do projeto elétrico
Auditório = 12un
Biblioteca = 15un
Nova sala = 3un</t>
  </si>
  <si>
    <t>Biblioteca= 50,3m
Nova sala= 20,66m
Auditório= 51,2m</t>
  </si>
  <si>
    <t>EMASSAMENTO EM TETO COM MASSA CORRIDA (PVA), UMA (1) DEMÃO, INCLUSIVE LIXAMENTO PARA PINTURA</t>
  </si>
  <si>
    <t>ED-50479</t>
  </si>
  <si>
    <t>Hall principal+Cozinha+Circulação 01 e 02 - claraboia= 76,9-6,80= 70,1m²
Banheiro masc.= 12,2m²
Banheiro Fem.= 12,2m²
Dep./Recuperação de livros= 7,5m²
Sala de áudio e vídeo= 10,5m²
Administração= 12,73m²
Palco= 19,52m²
Depósito= 4,43m²
Camarim= 14,21m²</t>
  </si>
  <si>
    <t>3.2</t>
  </si>
  <si>
    <t>3.3</t>
  </si>
  <si>
    <t>3.4</t>
  </si>
  <si>
    <t>3.5</t>
  </si>
  <si>
    <t>3.6</t>
  </si>
  <si>
    <t>3.7</t>
  </si>
  <si>
    <t>3.8</t>
  </si>
  <si>
    <t>3.9</t>
  </si>
  <si>
    <t>3.10</t>
  </si>
  <si>
    <t>4.3</t>
  </si>
  <si>
    <t>6.1.1</t>
  </si>
  <si>
    <t>7.1</t>
  </si>
  <si>
    <t>GUARDA-CORPO INTERNO, ALTURA 110CM, EM TUBO GALVANIZADO, COM COSTURA, DIÂMETRO 2", ESP. 3MM, GRADIL COM DIVISÃO HORIZONTAL EM TUBO GALVANIZADO, COM COSTURA, DIÂMETRO 1", ESP. 3MM, EXCLUSIVE PINTURA</t>
  </si>
  <si>
    <t>ED-32095</t>
  </si>
  <si>
    <t>CORRIMÃO SIMPLES EM TUBO GALVANIZADO, COM COSTURA, DIÂMETRO 1.1/2", ESP. 3MM, FIXADO EM ALVENARIA, INCLUSIVE SUPORTE PARA CORRIMÃO EM BARRA CHATA (1"X1/2"), EXCLUSIVE PINTURA</t>
  </si>
  <si>
    <t xml:space="preserve">ED-50935 </t>
  </si>
  <si>
    <t>3.11</t>
  </si>
  <si>
    <t>3.12</t>
  </si>
  <si>
    <t>2,8+0,8</t>
  </si>
  <si>
    <r>
      <t xml:space="preserve">REFORMA DA </t>
    </r>
    <r>
      <rPr>
        <b/>
        <u/>
        <sz val="12"/>
        <color theme="1"/>
        <rFont val="Arial"/>
        <family val="2"/>
      </rPr>
      <t>COBERTURA E PINTURA</t>
    </r>
    <r>
      <rPr>
        <b/>
        <sz val="12"/>
        <color theme="1"/>
        <rFont val="Arial"/>
        <family val="2"/>
      </rPr>
      <t xml:space="preserve"> DA BIBLIOTECA PÚBLICA PROFESSORA WALDETE LESSA (CENTRO DE CULTURA E EVENTOS) - PATRIMÔNIO INVENTARIADO NO ANO DE 2014</t>
    </r>
  </si>
  <si>
    <t xml:space="preserve">
CREA-MG: 235527/D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</si>
</sst>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quot;R$&quot;\ #,##0.00"/>
    <numFmt numFmtId="165" formatCode="_(* #,##0.00_);_(* \(#,##0.00\);_(* &quot;-&quot;??_);_(@_)"/>
  </numFmts>
  <fonts count="28" x14ac:knownFonts="1">
    <font>
      <sz val="11"/>
      <color theme="1"/>
      <name val="Calibri"/>
      <family val="2"/>
      <scheme val="minor"/>
    </font>
    <font>
      <b/>
      <sz val="12"/>
      <name val="Arial"/>
      <family val="2"/>
    </font>
    <font>
      <b/>
      <sz val="10"/>
      <name val="Arial"/>
      <family val="2"/>
    </font>
    <font>
      <sz val="10"/>
      <name val="Arial"/>
      <family val="2"/>
    </font>
    <font>
      <sz val="14"/>
      <name val="Arial"/>
      <family val="2"/>
    </font>
    <font>
      <sz val="11"/>
      <color theme="1"/>
      <name val="Calibri"/>
      <family val="2"/>
      <scheme val="minor"/>
    </font>
    <font>
      <sz val="11"/>
      <color rgb="FFFF0000"/>
      <name val="Calibri"/>
      <family val="2"/>
      <scheme val="minor"/>
    </font>
    <font>
      <b/>
      <sz val="6"/>
      <color theme="1"/>
      <name val="Calibri"/>
      <family val="2"/>
      <scheme val="minor"/>
    </font>
    <font>
      <sz val="8"/>
      <name val="Calibri"/>
      <family val="2"/>
      <scheme val="minor"/>
    </font>
    <font>
      <u/>
      <sz val="11"/>
      <color theme="10"/>
      <name val="Calibri"/>
      <family val="2"/>
      <scheme val="minor"/>
    </font>
    <font>
      <sz val="9"/>
      <name val="Arial"/>
      <family val="2"/>
    </font>
    <font>
      <b/>
      <sz val="14"/>
      <name val="Arial"/>
      <family val="2"/>
    </font>
    <font>
      <b/>
      <sz val="8"/>
      <name val="Arial"/>
      <family val="2"/>
    </font>
    <font>
      <sz val="11"/>
      <name val="Arial"/>
      <family val="2"/>
    </font>
    <font>
      <b/>
      <sz val="11"/>
      <name val="Arial"/>
      <family val="2"/>
    </font>
    <font>
      <b/>
      <sz val="12"/>
      <color theme="1"/>
      <name val="Arial"/>
      <family val="2"/>
    </font>
    <font>
      <b/>
      <sz val="12"/>
      <color rgb="FF000000"/>
      <name val="Arial"/>
      <family val="2"/>
    </font>
    <font>
      <sz val="12"/>
      <color theme="1"/>
      <name val="Arial"/>
      <family val="2"/>
    </font>
    <font>
      <b/>
      <u/>
      <sz val="12"/>
      <color rgb="FF000000"/>
      <name val="Arial"/>
      <family val="2"/>
    </font>
    <font>
      <sz val="12"/>
      <name val="Arial"/>
      <family val="2"/>
    </font>
    <font>
      <sz val="12"/>
      <color rgb="FF000000"/>
      <name val="Arial"/>
      <family val="2"/>
    </font>
    <font>
      <u/>
      <sz val="12"/>
      <color theme="10"/>
      <name val="Arial"/>
      <family val="2"/>
    </font>
    <font>
      <sz val="20"/>
      <color theme="1"/>
      <name val="Calibri"/>
      <family val="2"/>
      <scheme val="minor"/>
    </font>
    <font>
      <b/>
      <sz val="14"/>
      <color theme="1"/>
      <name val="Arial"/>
      <family val="2"/>
    </font>
    <font>
      <sz val="10"/>
      <color theme="1"/>
      <name val="Arial"/>
      <family val="2"/>
    </font>
    <font>
      <b/>
      <sz val="10"/>
      <color theme="1"/>
      <name val="Arial"/>
      <family val="2"/>
    </font>
    <font>
      <sz val="10"/>
      <color indexed="8"/>
      <name val="Arial"/>
      <family val="2"/>
    </font>
    <font>
      <b/>
      <u/>
      <sz val="12"/>
      <color theme="1"/>
      <name val="Arial"/>
      <family val="2"/>
    </font>
  </fonts>
  <fills count="15">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92D05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5">
    <xf numFmtId="0" fontId="0" fillId="0" borderId="0"/>
    <xf numFmtId="44" fontId="5" fillId="0" borderId="0" applyFont="0" applyFill="0" applyBorder="0" applyAlignment="0" applyProtection="0"/>
    <xf numFmtId="0" fontId="9" fillId="0" borderId="0" applyNumberForma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330">
    <xf numFmtId="0" fontId="0" fillId="0" borderId="0" xfId="0"/>
    <xf numFmtId="10" fontId="3" fillId="3" borderId="49" xfId="0" applyNumberFormat="1" applyFont="1" applyFill="1" applyBorder="1" applyAlignment="1">
      <alignment horizontal="center" vertical="center" wrapText="1"/>
    </xf>
    <xf numFmtId="0" fontId="2" fillId="3" borderId="13" xfId="0" applyFont="1" applyFill="1" applyBorder="1" applyAlignment="1">
      <alignment horizontal="center" vertical="center"/>
    </xf>
    <xf numFmtId="0" fontId="6" fillId="0" borderId="0" xfId="0" applyFont="1"/>
    <xf numFmtId="0" fontId="2" fillId="3" borderId="45" xfId="0" applyFont="1" applyFill="1" applyBorder="1" applyAlignment="1">
      <alignment horizontal="center" vertical="center" wrapText="1"/>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wrapText="1"/>
    </xf>
    <xf numFmtId="0" fontId="0" fillId="0" borderId="0" xfId="0" applyAlignment="1">
      <alignment horizontal="center"/>
    </xf>
    <xf numFmtId="0" fontId="2" fillId="3" borderId="12"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7" fillId="0" borderId="0" xfId="0" applyFont="1" applyAlignment="1">
      <alignment vertical="center" wrapText="1"/>
    </xf>
    <xf numFmtId="0" fontId="4" fillId="3" borderId="0" xfId="0" applyFont="1" applyFill="1" applyAlignment="1">
      <alignment horizontal="center" vertical="center"/>
    </xf>
    <xf numFmtId="0" fontId="2" fillId="0" borderId="18" xfId="0" applyFont="1" applyBorder="1" applyAlignment="1">
      <alignment vertical="center"/>
    </xf>
    <xf numFmtId="0" fontId="11" fillId="0" borderId="0" xfId="0" applyFont="1" applyAlignment="1">
      <alignment vertical="center"/>
    </xf>
    <xf numFmtId="0" fontId="12" fillId="0" borderId="0" xfId="0" applyFont="1" applyAlignment="1">
      <alignment vertical="center" wrapText="1"/>
    </xf>
    <xf numFmtId="43" fontId="12" fillId="0" borderId="0" xfId="4" applyFont="1" applyBorder="1" applyAlignment="1">
      <alignment horizontal="right" vertical="center"/>
    </xf>
    <xf numFmtId="9" fontId="12" fillId="0" borderId="0" xfId="3" applyFont="1" applyBorder="1" applyAlignment="1">
      <alignment horizontal="left" vertical="center"/>
    </xf>
    <xf numFmtId="10" fontId="2" fillId="7" borderId="1" xfId="0" applyNumberFormat="1" applyFont="1" applyFill="1" applyBorder="1" applyAlignment="1">
      <alignment horizontal="center"/>
    </xf>
    <xf numFmtId="10" fontId="2" fillId="0" borderId="22" xfId="3" applyNumberFormat="1" applyFont="1" applyFill="1" applyBorder="1" applyAlignment="1"/>
    <xf numFmtId="0" fontId="2" fillId="0" borderId="25"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4" fontId="2" fillId="9" borderId="1" xfId="0" applyNumberFormat="1" applyFont="1" applyFill="1" applyBorder="1" applyAlignment="1">
      <alignment horizontal="right"/>
    </xf>
    <xf numFmtId="0" fontId="10"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vertical="top"/>
    </xf>
    <xf numFmtId="164" fontId="2" fillId="9" borderId="1" xfId="0" applyNumberFormat="1" applyFont="1" applyFill="1" applyBorder="1" applyAlignment="1">
      <alignment horizontal="right"/>
    </xf>
    <xf numFmtId="164" fontId="2" fillId="9" borderId="22" xfId="0" applyNumberFormat="1" applyFont="1" applyFill="1" applyBorder="1" applyAlignment="1">
      <alignment horizontal="right"/>
    </xf>
    <xf numFmtId="164" fontId="2" fillId="0" borderId="22" xfId="1" applyNumberFormat="1" applyFont="1" applyBorder="1" applyAlignment="1">
      <alignment horizontal="right" vertical="center"/>
    </xf>
    <xf numFmtId="164" fontId="0" fillId="0" borderId="0" xfId="0" applyNumberFormat="1" applyAlignment="1">
      <alignment vertical="center"/>
    </xf>
    <xf numFmtId="10" fontId="16" fillId="0" borderId="22" xfId="0" applyNumberFormat="1" applyFont="1" applyBorder="1" applyAlignment="1">
      <alignment horizontal="center" vertical="center" wrapText="1"/>
    </xf>
    <xf numFmtId="0" fontId="1" fillId="11" borderId="16" xfId="0" applyFont="1" applyFill="1" applyBorder="1" applyAlignment="1">
      <alignment horizontal="center" vertical="center" wrapText="1"/>
    </xf>
    <xf numFmtId="0" fontId="1" fillId="11" borderId="45" xfId="0" applyFont="1" applyFill="1" applyBorder="1" applyAlignment="1">
      <alignment vertical="center" wrapText="1"/>
    </xf>
    <xf numFmtId="164" fontId="1" fillId="11" borderId="32" xfId="0" applyNumberFormat="1" applyFont="1" applyFill="1" applyBorder="1" applyAlignment="1">
      <alignment vertical="center" wrapText="1"/>
    </xf>
    <xf numFmtId="0" fontId="19" fillId="0" borderId="23" xfId="0" applyFont="1" applyBorder="1" applyAlignment="1">
      <alignment horizontal="center" vertical="center" wrapText="1"/>
    </xf>
    <xf numFmtId="0" fontId="19"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9" fillId="5" borderId="5" xfId="0" applyFont="1" applyFill="1" applyBorder="1" applyAlignment="1">
      <alignment horizontal="justify" vertical="center" wrapText="1"/>
    </xf>
    <xf numFmtId="2" fontId="19" fillId="0" borderId="5" xfId="0" applyNumberFormat="1" applyFont="1" applyBorder="1" applyAlignment="1">
      <alignment horizontal="center" vertical="center" wrapText="1"/>
    </xf>
    <xf numFmtId="164" fontId="19" fillId="0" borderId="5" xfId="1" applyNumberFormat="1" applyFont="1" applyBorder="1" applyAlignment="1">
      <alignment horizontal="right" vertical="center" wrapText="1"/>
    </xf>
    <xf numFmtId="164" fontId="19" fillId="0" borderId="5" xfId="0" applyNumberFormat="1" applyFont="1" applyBorder="1" applyAlignment="1">
      <alignment horizontal="right" vertical="center" wrapText="1"/>
    </xf>
    <xf numFmtId="0" fontId="19" fillId="0" borderId="25" xfId="0" applyFont="1" applyBorder="1" applyAlignment="1">
      <alignment horizontal="center" vertical="center" wrapText="1"/>
    </xf>
    <xf numFmtId="0" fontId="1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9" fillId="5" borderId="1" xfId="0" applyFont="1" applyFill="1" applyBorder="1" applyAlignment="1">
      <alignment horizontal="justify" vertical="center" wrapText="1"/>
    </xf>
    <xf numFmtId="164" fontId="19" fillId="0" borderId="1" xfId="0" applyNumberFormat="1" applyFont="1" applyBorder="1" applyAlignment="1">
      <alignment horizontal="right" vertical="center" wrapText="1"/>
    </xf>
    <xf numFmtId="164" fontId="1" fillId="11" borderId="45" xfId="0" applyNumberFormat="1" applyFont="1" applyFill="1" applyBorder="1" applyAlignment="1">
      <alignment vertical="center" wrapText="1"/>
    </xf>
    <xf numFmtId="0" fontId="19" fillId="0" borderId="5" xfId="0" applyFont="1" applyBorder="1" applyAlignment="1">
      <alignment vertical="center" wrapText="1"/>
    </xf>
    <xf numFmtId="2" fontId="19" fillId="0" borderId="58" xfId="0" applyNumberFormat="1" applyFont="1" applyBorder="1" applyAlignment="1">
      <alignment horizontal="center" vertical="center" wrapText="1"/>
    </xf>
    <xf numFmtId="164" fontId="19" fillId="0" borderId="5" xfId="1" applyNumberFormat="1" applyFont="1" applyFill="1" applyBorder="1" applyAlignment="1">
      <alignment horizontal="right" vertical="center" wrapText="1"/>
    </xf>
    <xf numFmtId="0" fontId="19" fillId="0" borderId="1" xfId="0" applyFont="1" applyBorder="1" applyAlignment="1">
      <alignment vertical="center" wrapText="1"/>
    </xf>
    <xf numFmtId="164" fontId="19" fillId="0" borderId="1" xfId="1" applyNumberFormat="1" applyFont="1" applyFill="1" applyBorder="1" applyAlignment="1">
      <alignment horizontal="right" vertical="center" wrapText="1"/>
    </xf>
    <xf numFmtId="0" fontId="17" fillId="0" borderId="0" xfId="0" applyFont="1" applyAlignment="1">
      <alignment wrapText="1"/>
    </xf>
    <xf numFmtId="0" fontId="15" fillId="0" borderId="60" xfId="0" applyFont="1" applyBorder="1" applyAlignment="1">
      <alignment horizontal="center" vertical="center" wrapText="1"/>
    </xf>
    <xf numFmtId="0" fontId="19" fillId="0" borderId="0" xfId="0" applyFont="1" applyAlignment="1">
      <alignment wrapText="1"/>
    </xf>
    <xf numFmtId="164" fontId="19" fillId="0" borderId="24" xfId="0" applyNumberFormat="1" applyFont="1" applyBorder="1" applyAlignment="1">
      <alignment horizontal="right" vertical="center" wrapText="1"/>
    </xf>
    <xf numFmtId="164" fontId="19" fillId="0" borderId="22" xfId="0" applyNumberFormat="1" applyFont="1" applyBorder="1" applyAlignment="1">
      <alignment horizontal="right" vertical="center" wrapText="1"/>
    </xf>
    <xf numFmtId="0" fontId="19" fillId="10" borderId="0" xfId="0" applyFont="1" applyFill="1" applyAlignment="1">
      <alignment wrapText="1"/>
    </xf>
    <xf numFmtId="0" fontId="17" fillId="0" borderId="18" xfId="0" applyFont="1" applyBorder="1" applyAlignment="1">
      <alignment vertical="center" wrapText="1"/>
    </xf>
    <xf numFmtId="0" fontId="17" fillId="0" borderId="31" xfId="0" applyFont="1" applyBorder="1" applyAlignment="1">
      <alignment vertical="center" wrapText="1"/>
    </xf>
    <xf numFmtId="0" fontId="17" fillId="0" borderId="20" xfId="0" applyFont="1" applyBorder="1" applyAlignment="1">
      <alignment wrapText="1"/>
    </xf>
    <xf numFmtId="0" fontId="21" fillId="0" borderId="0" xfId="2" applyFont="1" applyAlignment="1">
      <alignment wrapText="1"/>
    </xf>
    <xf numFmtId="0" fontId="19" fillId="0" borderId="26" xfId="0" applyFont="1" applyBorder="1" applyAlignment="1">
      <alignment horizontal="center" vertical="center" wrapText="1"/>
    </xf>
    <xf numFmtId="0" fontId="19" fillId="0" borderId="60" xfId="0" applyFont="1" applyBorder="1" applyAlignment="1">
      <alignment horizontal="center" vertical="center" wrapText="1"/>
    </xf>
    <xf numFmtId="0" fontId="19" fillId="5" borderId="60" xfId="0" applyFont="1" applyFill="1" applyBorder="1" applyAlignment="1">
      <alignment horizontal="justify" vertical="center" wrapText="1"/>
    </xf>
    <xf numFmtId="0" fontId="20" fillId="0" borderId="60" xfId="0" applyFont="1" applyBorder="1" applyAlignment="1">
      <alignment horizontal="center" vertical="center" wrapText="1"/>
    </xf>
    <xf numFmtId="44" fontId="20" fillId="0" borderId="60" xfId="1" applyFont="1" applyBorder="1" applyAlignment="1">
      <alignment horizontal="right" vertical="center" wrapText="1"/>
    </xf>
    <xf numFmtId="164" fontId="17" fillId="0" borderId="60" xfId="0" applyNumberFormat="1" applyFont="1" applyBorder="1" applyAlignment="1">
      <alignment horizontal="right" vertical="center" wrapText="1"/>
    </xf>
    <xf numFmtId="164" fontId="17" fillId="0" borderId="27" xfId="0" applyNumberFormat="1" applyFont="1" applyBorder="1" applyAlignment="1">
      <alignment horizontal="right" vertical="center" wrapText="1"/>
    </xf>
    <xf numFmtId="0" fontId="15" fillId="0" borderId="28" xfId="0" applyFont="1" applyBorder="1" applyAlignment="1">
      <alignment horizontal="center" wrapText="1"/>
    </xf>
    <xf numFmtId="0" fontId="15" fillId="0" borderId="30" xfId="0" applyFont="1" applyBorder="1" applyAlignment="1">
      <alignment horizontal="center" wrapText="1"/>
    </xf>
    <xf numFmtId="0" fontId="19" fillId="0" borderId="0" xfId="0" applyFont="1"/>
    <xf numFmtId="0" fontId="22" fillId="0" borderId="0" xfId="0" applyFont="1"/>
    <xf numFmtId="0" fontId="19" fillId="0" borderId="5" xfId="0" applyFont="1" applyBorder="1" applyAlignment="1">
      <alignment horizontal="justify" vertical="center" wrapText="1"/>
    </xf>
    <xf numFmtId="164" fontId="19" fillId="0" borderId="5" xfId="0" applyNumberFormat="1" applyFont="1" applyBorder="1" applyAlignment="1">
      <alignment horizontal="right" vertical="center"/>
    </xf>
    <xf numFmtId="164" fontId="19" fillId="0" borderId="24" xfId="0" applyNumberFormat="1" applyFont="1" applyBorder="1" applyAlignment="1">
      <alignment horizontal="right" vertical="center"/>
    </xf>
    <xf numFmtId="164" fontId="19" fillId="0" borderId="1" xfId="0" applyNumberFormat="1" applyFont="1" applyBorder="1" applyAlignment="1">
      <alignment horizontal="right" vertical="center"/>
    </xf>
    <xf numFmtId="164" fontId="19" fillId="0" borderId="22" xfId="0" applyNumberFormat="1" applyFont="1" applyBorder="1" applyAlignment="1">
      <alignment horizontal="right" vertical="center"/>
    </xf>
    <xf numFmtId="0" fontId="19" fillId="0" borderId="1" xfId="0" applyFont="1" applyBorder="1" applyAlignment="1">
      <alignment horizontal="justify" vertical="center" wrapText="1"/>
    </xf>
    <xf numFmtId="0" fontId="23" fillId="2" borderId="45" xfId="0" applyFont="1" applyFill="1" applyBorder="1" applyAlignment="1">
      <alignment vertical="center" wrapText="1"/>
    </xf>
    <xf numFmtId="10" fontId="20" fillId="0" borderId="22" xfId="0" applyNumberFormat="1" applyFont="1" applyBorder="1" applyAlignment="1">
      <alignment horizontal="center" vertical="center" wrapText="1"/>
    </xf>
    <xf numFmtId="0" fontId="19" fillId="0" borderId="5" xfId="0" applyFont="1" applyBorder="1" applyAlignment="1">
      <alignment horizontal="left" vertical="center" wrapText="1"/>
    </xf>
    <xf numFmtId="2" fontId="19" fillId="0" borderId="35" xfId="0" applyNumberFormat="1" applyFont="1" applyBorder="1" applyAlignment="1">
      <alignment horizontal="center" vertical="center" wrapText="1"/>
    </xf>
    <xf numFmtId="0" fontId="19" fillId="0" borderId="1" xfId="0" applyFont="1" applyBorder="1" applyAlignment="1">
      <alignment horizontal="left" vertical="center" wrapText="1"/>
    </xf>
    <xf numFmtId="2" fontId="19" fillId="0" borderId="22" xfId="0" applyNumberFormat="1" applyFont="1" applyBorder="1" applyAlignment="1">
      <alignment horizontal="center" vertical="center" wrapText="1"/>
    </xf>
    <xf numFmtId="2" fontId="19" fillId="0" borderId="24" xfId="0" applyNumberFormat="1" applyFont="1" applyBorder="1" applyAlignment="1">
      <alignment horizontal="center" vertical="center" wrapText="1"/>
    </xf>
    <xf numFmtId="0" fontId="16" fillId="12" borderId="12" xfId="0" applyFont="1" applyFill="1" applyBorder="1" applyAlignment="1">
      <alignment horizontal="center" vertical="center" wrapText="1"/>
    </xf>
    <xf numFmtId="0" fontId="17" fillId="0" borderId="18" xfId="0" applyFont="1" applyBorder="1" applyAlignment="1">
      <alignment vertical="center"/>
    </xf>
    <xf numFmtId="0" fontId="17" fillId="0" borderId="31" xfId="0" applyFont="1" applyBorder="1" applyAlignment="1">
      <alignment vertical="center"/>
    </xf>
    <xf numFmtId="0" fontId="1" fillId="13" borderId="16" xfId="0" applyFont="1" applyFill="1" applyBorder="1" applyAlignment="1">
      <alignment horizontal="center" vertical="center" wrapText="1"/>
    </xf>
    <xf numFmtId="0" fontId="1" fillId="13" borderId="45" xfId="0" applyFont="1" applyFill="1" applyBorder="1" applyAlignment="1">
      <alignment horizontal="left" vertical="center" wrapText="1"/>
    </xf>
    <xf numFmtId="0" fontId="16" fillId="11" borderId="12" xfId="0" applyFont="1" applyFill="1" applyBorder="1" applyAlignment="1">
      <alignment horizontal="center" vertical="center" wrapText="1"/>
    </xf>
    <xf numFmtId="0" fontId="19" fillId="0" borderId="2" xfId="0" applyFont="1" applyBorder="1" applyAlignment="1">
      <alignment horizontal="center" vertical="center" wrapText="1"/>
    </xf>
    <xf numFmtId="164" fontId="1" fillId="13" borderId="45" xfId="0" applyNumberFormat="1" applyFont="1" applyFill="1" applyBorder="1" applyAlignment="1">
      <alignment horizontal="right" vertical="center" wrapText="1"/>
    </xf>
    <xf numFmtId="164" fontId="1" fillId="13" borderId="32" xfId="0" applyNumberFormat="1" applyFont="1" applyFill="1" applyBorder="1" applyAlignment="1">
      <alignment vertical="center" wrapText="1"/>
    </xf>
    <xf numFmtId="0" fontId="2" fillId="3" borderId="21" xfId="0" applyFont="1" applyFill="1" applyBorder="1" applyAlignment="1">
      <alignment horizontal="center" vertical="center"/>
    </xf>
    <xf numFmtId="0" fontId="2" fillId="0" borderId="1" xfId="0" applyFont="1" applyBorder="1" applyAlignment="1">
      <alignment vertical="center"/>
    </xf>
    <xf numFmtId="43" fontId="2" fillId="0" borderId="1" xfId="4" applyFont="1" applyBorder="1" applyAlignment="1">
      <alignment horizontal="right" vertical="center"/>
    </xf>
    <xf numFmtId="10" fontId="2" fillId="0" borderId="1" xfId="3" applyNumberFormat="1" applyFont="1" applyBorder="1" applyAlignment="1">
      <alignment horizontal="left" vertical="center"/>
    </xf>
    <xf numFmtId="0" fontId="2" fillId="0" borderId="22" xfId="0" applyFont="1" applyBorder="1" applyAlignment="1">
      <alignment vertical="center"/>
    </xf>
    <xf numFmtId="10" fontId="24" fillId="0" borderId="1" xfId="0" applyNumberFormat="1" applyFont="1" applyBorder="1" applyAlignment="1">
      <alignment horizontal="center"/>
    </xf>
    <xf numFmtId="0" fontId="24" fillId="0" borderId="1" xfId="0" applyFont="1" applyBorder="1" applyAlignment="1">
      <alignment horizontal="center" vertical="center" wrapText="1"/>
    </xf>
    <xf numFmtId="0" fontId="2" fillId="8" borderId="25" xfId="0" applyFont="1" applyFill="1" applyBorder="1" applyAlignment="1">
      <alignment vertical="center" textRotation="90"/>
    </xf>
    <xf numFmtId="0" fontId="2" fillId="8" borderId="1" xfId="0" applyFont="1" applyFill="1" applyBorder="1" applyAlignment="1">
      <alignment vertical="center"/>
    </xf>
    <xf numFmtId="0" fontId="2" fillId="8" borderId="5" xfId="0" applyFont="1" applyFill="1" applyBorder="1" applyAlignment="1">
      <alignment vertical="center"/>
    </xf>
    <xf numFmtId="0" fontId="2" fillId="8" borderId="1" xfId="0" applyFont="1" applyFill="1" applyBorder="1" applyAlignment="1">
      <alignment horizontal="center" vertical="center"/>
    </xf>
    <xf numFmtId="0" fontId="2" fillId="8" borderId="22" xfId="0" applyFont="1" applyFill="1" applyBorder="1" applyAlignment="1">
      <alignment horizontal="center" vertical="center"/>
    </xf>
    <xf numFmtId="0" fontId="2" fillId="8" borderId="25" xfId="0" applyFont="1" applyFill="1" applyBorder="1" applyAlignment="1">
      <alignment horizontal="center" vertical="center"/>
    </xf>
    <xf numFmtId="4" fontId="2" fillId="0" borderId="1" xfId="0" applyNumberFormat="1" applyFont="1" applyBorder="1" applyAlignment="1">
      <alignment horizontal="justify" vertical="center" wrapText="1"/>
    </xf>
    <xf numFmtId="165" fontId="24" fillId="0" borderId="1" xfId="0" applyNumberFormat="1" applyFont="1" applyBorder="1" applyAlignment="1">
      <alignment vertical="center" wrapText="1"/>
    </xf>
    <xf numFmtId="164" fontId="24" fillId="0" borderId="1" xfId="1" applyNumberFormat="1" applyFont="1" applyFill="1" applyBorder="1" applyAlignment="1">
      <alignment vertical="center" wrapText="1"/>
    </xf>
    <xf numFmtId="164" fontId="24" fillId="0" borderId="1" xfId="1" applyNumberFormat="1" applyFont="1" applyBorder="1" applyAlignment="1">
      <alignment horizontal="right" vertical="center"/>
    </xf>
    <xf numFmtId="0" fontId="2" fillId="3" borderId="59" xfId="0" applyFont="1" applyFill="1" applyBorder="1" applyAlignment="1">
      <alignment horizontal="center" vertical="center"/>
    </xf>
    <xf numFmtId="49" fontId="26" fillId="3" borderId="56" xfId="0" applyNumberFormat="1" applyFont="1" applyFill="1" applyBorder="1" applyAlignment="1">
      <alignment horizontal="center" vertical="center" wrapText="1"/>
    </xf>
    <xf numFmtId="10" fontId="3" fillId="5" borderId="49" xfId="0" applyNumberFormat="1" applyFont="1" applyFill="1" applyBorder="1" applyAlignment="1">
      <alignment horizontal="right" vertical="center"/>
    </xf>
    <xf numFmtId="10" fontId="3" fillId="5" borderId="55" xfId="0" applyNumberFormat="1" applyFont="1" applyFill="1" applyBorder="1" applyAlignment="1">
      <alignment horizontal="right" vertical="center"/>
    </xf>
    <xf numFmtId="49" fontId="26" fillId="3" borderId="57" xfId="0" applyNumberFormat="1" applyFont="1" applyFill="1" applyBorder="1" applyAlignment="1">
      <alignment horizontal="center" vertical="center" wrapText="1"/>
    </xf>
    <xf numFmtId="164" fontId="24" fillId="3" borderId="54" xfId="0" applyNumberFormat="1" applyFont="1" applyFill="1" applyBorder="1" applyAlignment="1">
      <alignment horizontal="center" vertical="center" wrapText="1"/>
    </xf>
    <xf numFmtId="164" fontId="26" fillId="5" borderId="54" xfId="0" applyNumberFormat="1" applyFont="1" applyFill="1" applyBorder="1" applyAlignment="1">
      <alignment vertical="center" wrapText="1"/>
    </xf>
    <xf numFmtId="164" fontId="24" fillId="3" borderId="0" xfId="0" applyNumberFormat="1" applyFont="1" applyFill="1" applyAlignment="1">
      <alignment horizontal="center" vertical="center" wrapText="1"/>
    </xf>
    <xf numFmtId="164" fontId="24" fillId="3" borderId="59" xfId="0" applyNumberFormat="1" applyFont="1" applyFill="1" applyBorder="1" applyAlignment="1">
      <alignment horizontal="center" vertical="center" wrapText="1"/>
    </xf>
    <xf numFmtId="2" fontId="19" fillId="0" borderId="64" xfId="0" applyNumberFormat="1" applyFont="1" applyBorder="1" applyAlignment="1">
      <alignment horizontal="center" vertical="center" wrapText="1"/>
    </xf>
    <xf numFmtId="0" fontId="17" fillId="0" borderId="0" xfId="0" applyFont="1" applyAlignment="1">
      <alignment vertical="center"/>
    </xf>
    <xf numFmtId="0" fontId="17" fillId="0" borderId="0" xfId="0" applyFont="1" applyAlignment="1">
      <alignment vertical="center" wrapText="1"/>
    </xf>
    <xf numFmtId="0" fontId="19" fillId="14" borderId="0" xfId="0" applyFont="1" applyFill="1" applyAlignment="1">
      <alignment wrapText="1"/>
    </xf>
    <xf numFmtId="0" fontId="17" fillId="0" borderId="1" xfId="0" applyFont="1" applyBorder="1" applyAlignment="1">
      <alignment vertical="center" wrapText="1"/>
    </xf>
    <xf numFmtId="0" fontId="19" fillId="0" borderId="34" xfId="0" applyFont="1" applyBorder="1" applyAlignment="1">
      <alignment horizontal="center" vertical="center" wrapText="1"/>
    </xf>
    <xf numFmtId="0" fontId="19" fillId="0" borderId="58" xfId="0" applyFont="1" applyBorder="1" applyAlignment="1">
      <alignment horizontal="center" vertical="center" wrapText="1"/>
    </xf>
    <xf numFmtId="0" fontId="19" fillId="13" borderId="0" xfId="0" applyFont="1" applyFill="1"/>
    <xf numFmtId="164" fontId="23" fillId="2" borderId="45" xfId="0" applyNumberFormat="1" applyFont="1" applyFill="1" applyBorder="1" applyAlignment="1">
      <alignment vertical="center" wrapText="1"/>
    </xf>
    <xf numFmtId="10" fontId="2" fillId="0" borderId="1" xfId="0" applyNumberFormat="1" applyFont="1" applyBorder="1" applyAlignment="1">
      <alignment horizontal="center"/>
    </xf>
    <xf numFmtId="0" fontId="1" fillId="11" borderId="45" xfId="0" applyFont="1" applyFill="1" applyBorder="1" applyAlignment="1">
      <alignment horizontal="left" vertical="center" wrapText="1"/>
    </xf>
    <xf numFmtId="0" fontId="1" fillId="13" borderId="13" xfId="0" applyFont="1" applyFill="1" applyBorder="1" applyAlignment="1">
      <alignment horizontal="left" vertical="center" wrapText="1"/>
    </xf>
    <xf numFmtId="0" fontId="1" fillId="13" borderId="14" xfId="0" applyFont="1" applyFill="1" applyBorder="1" applyAlignment="1">
      <alignment horizontal="left" vertical="center" wrapText="1"/>
    </xf>
    <xf numFmtId="0" fontId="1" fillId="13" borderId="46" xfId="0" applyFont="1" applyFill="1" applyBorder="1" applyAlignment="1">
      <alignment horizontal="left"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23" xfId="0" applyFont="1" applyBorder="1" applyAlignment="1">
      <alignment horizontal="center" wrapText="1"/>
    </xf>
    <xf numFmtId="0" fontId="15" fillId="0" borderId="24" xfId="0" applyFont="1" applyBorder="1" applyAlignment="1">
      <alignment horizont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21" xfId="0" applyFont="1" applyBorder="1" applyAlignment="1">
      <alignment horizontal="center" vertical="center" wrapText="1"/>
    </xf>
    <xf numFmtId="4" fontId="15" fillId="0" borderId="3" xfId="0" applyNumberFormat="1" applyFont="1" applyBorder="1" applyAlignment="1">
      <alignment horizontal="left" vertical="center" wrapText="1"/>
    </xf>
    <xf numFmtId="4" fontId="15" fillId="0" borderId="6" xfId="0" applyNumberFormat="1" applyFont="1" applyBorder="1" applyAlignment="1">
      <alignment horizontal="left" vertical="center" wrapText="1"/>
    </xf>
    <xf numFmtId="0" fontId="15" fillId="0" borderId="39" xfId="0" applyFont="1" applyBorder="1" applyAlignment="1">
      <alignment horizontal="left" vertical="center" wrapText="1"/>
    </xf>
    <xf numFmtId="0" fontId="15" fillId="0" borderId="47" xfId="0" applyFont="1" applyBorder="1" applyAlignment="1">
      <alignment horizontal="left" vertical="center" wrapText="1"/>
    </xf>
    <xf numFmtId="0" fontId="15" fillId="0" borderId="18"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2" xfId="0" applyFont="1" applyBorder="1" applyAlignment="1">
      <alignment horizontal="center" vertical="center"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0" xfId="0" applyFont="1" applyAlignment="1">
      <alignment horizontal="left" vertical="top" wrapText="1"/>
    </xf>
    <xf numFmtId="0" fontId="15" fillId="0" borderId="21" xfId="0" applyFont="1" applyBorder="1" applyAlignment="1">
      <alignment horizontal="left" vertical="top" wrapText="1"/>
    </xf>
    <xf numFmtId="0" fontId="15" fillId="0" borderId="44" xfId="0" applyFont="1" applyBorder="1" applyAlignment="1">
      <alignment horizontal="left" vertical="top" wrapText="1"/>
    </xf>
    <xf numFmtId="0" fontId="15" fillId="0" borderId="31" xfId="0" applyFont="1" applyBorder="1" applyAlignment="1">
      <alignment horizontal="left" vertical="top" wrapText="1"/>
    </xf>
    <xf numFmtId="0" fontId="15" fillId="0" borderId="41" xfId="0" applyFont="1" applyBorder="1" applyAlignment="1">
      <alignment horizontal="left" vertical="top"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4" fontId="15" fillId="0" borderId="4" xfId="0" applyNumberFormat="1" applyFont="1" applyBorder="1" applyAlignment="1">
      <alignment horizontal="center" vertical="center" wrapText="1"/>
    </xf>
    <xf numFmtId="4" fontId="15" fillId="0" borderId="8" xfId="0" applyNumberFormat="1" applyFont="1" applyBorder="1" applyAlignment="1">
      <alignment horizontal="center" vertical="center" wrapText="1"/>
    </xf>
    <xf numFmtId="4" fontId="15" fillId="0" borderId="9" xfId="0" applyNumberFormat="1" applyFont="1" applyBorder="1" applyAlignment="1">
      <alignment horizontal="center" vertical="center" wrapText="1"/>
    </xf>
    <xf numFmtId="4" fontId="15" fillId="0" borderId="7" xfId="0" applyNumberFormat="1" applyFont="1" applyBorder="1" applyAlignment="1">
      <alignment horizontal="center" vertical="center" wrapText="1"/>
    </xf>
    <xf numFmtId="4" fontId="15" fillId="0" borderId="0" xfId="0" applyNumberFormat="1" applyFont="1" applyAlignment="1">
      <alignment horizontal="center" vertical="center" wrapText="1"/>
    </xf>
    <xf numFmtId="4" fontId="15" fillId="0" borderId="36" xfId="0" applyNumberFormat="1" applyFont="1" applyBorder="1" applyAlignment="1">
      <alignment horizontal="center" vertical="center" wrapText="1"/>
    </xf>
    <xf numFmtId="4" fontId="15" fillId="0" borderId="40" xfId="0" applyNumberFormat="1" applyFont="1" applyBorder="1" applyAlignment="1">
      <alignment horizontal="center" vertical="center" wrapText="1"/>
    </xf>
    <xf numFmtId="4" fontId="15" fillId="0" borderId="31" xfId="0" applyNumberFormat="1" applyFont="1" applyBorder="1" applyAlignment="1">
      <alignment horizontal="center" vertical="center" wrapText="1"/>
    </xf>
    <xf numFmtId="4" fontId="15" fillId="0" borderId="37" xfId="0" applyNumberFormat="1" applyFont="1" applyBorder="1" applyAlignment="1">
      <alignment horizontal="center" vertical="center" wrapText="1"/>
    </xf>
    <xf numFmtId="0" fontId="17" fillId="0" borderId="63"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7" xfId="0" applyFont="1" applyBorder="1" applyAlignment="1">
      <alignment horizontal="center" wrapText="1"/>
    </xf>
    <xf numFmtId="0" fontId="17" fillId="0" borderId="18" xfId="0" applyFont="1" applyBorder="1" applyAlignment="1">
      <alignment horizontal="center" wrapText="1"/>
    </xf>
    <xf numFmtId="0" fontId="17" fillId="0" borderId="20" xfId="0" applyFont="1" applyBorder="1" applyAlignment="1">
      <alignment horizontal="center" wrapText="1"/>
    </xf>
    <xf numFmtId="0" fontId="17" fillId="0" borderId="0" xfId="0" applyFont="1" applyAlignment="1">
      <alignment horizontal="center" wrapText="1"/>
    </xf>
    <xf numFmtId="0" fontId="23" fillId="2" borderId="12"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17" fillId="0" borderId="26" xfId="0" applyFont="1" applyBorder="1" applyAlignment="1">
      <alignment horizontal="center" wrapText="1"/>
    </xf>
    <xf numFmtId="0" fontId="17" fillId="0" borderId="62" xfId="0" applyFont="1" applyBorder="1" applyAlignment="1">
      <alignment horizontal="center" wrapText="1"/>
    </xf>
    <xf numFmtId="0" fontId="16" fillId="0" borderId="4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41"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6" fillId="12" borderId="13" xfId="0" applyFont="1" applyFill="1" applyBorder="1" applyAlignment="1">
      <alignment horizontal="left" vertical="center" wrapText="1"/>
    </xf>
    <xf numFmtId="0" fontId="16" fillId="12" borderId="14" xfId="0" applyFont="1" applyFill="1" applyBorder="1" applyAlignment="1">
      <alignment horizontal="left" vertical="center" wrapText="1"/>
    </xf>
    <xf numFmtId="0" fontId="16" fillId="12" borderId="15" xfId="0" applyFont="1" applyFill="1" applyBorder="1" applyAlignment="1">
      <alignment horizontal="left" vertical="center" wrapText="1"/>
    </xf>
    <xf numFmtId="2" fontId="17" fillId="0" borderId="1" xfId="0" applyNumberFormat="1" applyFont="1" applyBorder="1" applyAlignment="1">
      <alignment horizontal="center" vertical="center" wrapText="1"/>
    </xf>
    <xf numFmtId="2" fontId="17" fillId="0" borderId="5"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2" fontId="17" fillId="0" borderId="6" xfId="0" applyNumberFormat="1" applyFont="1" applyBorder="1" applyAlignment="1">
      <alignment horizontal="center" vertical="center" wrapText="1"/>
    </xf>
    <xf numFmtId="0" fontId="16" fillId="11" borderId="13"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16" fillId="11" borderId="15" xfId="0" applyFont="1" applyFill="1" applyBorder="1" applyAlignment="1">
      <alignment horizontal="left" vertical="center" wrapText="1"/>
    </xf>
    <xf numFmtId="0" fontId="17" fillId="0" borderId="17" xfId="0" applyFont="1" applyBorder="1" applyAlignment="1">
      <alignment horizontal="center"/>
    </xf>
    <xf numFmtId="0" fontId="17" fillId="0" borderId="18" xfId="0" applyFont="1" applyBorder="1" applyAlignment="1">
      <alignment horizontal="center"/>
    </xf>
    <xf numFmtId="0" fontId="17" fillId="0" borderId="20" xfId="0" applyFont="1" applyBorder="1" applyAlignment="1">
      <alignment horizontal="center"/>
    </xf>
    <xf numFmtId="0" fontId="17" fillId="0" borderId="0" xfId="0" applyFont="1" applyAlignment="1">
      <alignment horizont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18" xfId="0" applyFont="1" applyBorder="1" applyAlignment="1">
      <alignment horizontal="center" vertical="center"/>
    </xf>
    <xf numFmtId="0" fontId="15" fillId="0" borderId="43"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4" fontId="15" fillId="0" borderId="8" xfId="0" applyNumberFormat="1" applyFont="1" applyBorder="1" applyAlignment="1">
      <alignment horizontal="center" vertical="center"/>
    </xf>
    <xf numFmtId="4" fontId="15" fillId="0" borderId="9" xfId="0" applyNumberFormat="1" applyFont="1" applyBorder="1" applyAlignment="1">
      <alignment horizontal="center" vertical="center"/>
    </xf>
    <xf numFmtId="4" fontId="15" fillId="0" borderId="7" xfId="0" applyNumberFormat="1" applyFont="1" applyBorder="1" applyAlignment="1">
      <alignment horizontal="center" vertical="center"/>
    </xf>
    <xf numFmtId="4" fontId="15" fillId="0" borderId="0" xfId="0" applyNumberFormat="1" applyFont="1" applyAlignment="1">
      <alignment horizontal="center" vertical="center"/>
    </xf>
    <xf numFmtId="4" fontId="15" fillId="0" borderId="36" xfId="0" applyNumberFormat="1" applyFont="1" applyBorder="1" applyAlignment="1">
      <alignment horizontal="center" vertical="center"/>
    </xf>
    <xf numFmtId="4" fontId="15" fillId="0" borderId="40" xfId="0" applyNumberFormat="1" applyFont="1" applyBorder="1" applyAlignment="1">
      <alignment horizontal="center" vertical="center"/>
    </xf>
    <xf numFmtId="4" fontId="15" fillId="0" borderId="31" xfId="0" applyNumberFormat="1" applyFont="1" applyBorder="1" applyAlignment="1">
      <alignment horizontal="center" vertical="center"/>
    </xf>
    <xf numFmtId="4" fontId="15" fillId="0" borderId="37" xfId="0" applyNumberFormat="1" applyFont="1" applyBorder="1" applyAlignment="1">
      <alignment horizontal="center" vertical="center"/>
    </xf>
    <xf numFmtId="0" fontId="15" fillId="0" borderId="39" xfId="0" applyFont="1" applyBorder="1" applyAlignment="1">
      <alignment horizontal="left" vertical="center"/>
    </xf>
    <xf numFmtId="0" fontId="15" fillId="0" borderId="47" xfId="0" applyFont="1" applyBorder="1" applyAlignment="1">
      <alignment horizontal="left" vertical="center"/>
    </xf>
    <xf numFmtId="2" fontId="15" fillId="0" borderId="34" xfId="0" applyNumberFormat="1" applyFont="1" applyBorder="1" applyAlignment="1">
      <alignment horizontal="center" vertical="center"/>
    </xf>
    <xf numFmtId="2" fontId="15" fillId="0" borderId="29" xfId="0" applyNumberFormat="1" applyFont="1" applyBorder="1" applyAlignment="1">
      <alignment horizontal="center" vertical="center"/>
    </xf>
    <xf numFmtId="0" fontId="15" fillId="0" borderId="34" xfId="0" applyFont="1" applyBorder="1" applyAlignment="1">
      <alignment horizontal="center" vertical="center"/>
    </xf>
    <xf numFmtId="0" fontId="15" fillId="0" borderId="29" xfId="0" applyFont="1" applyBorder="1" applyAlignment="1">
      <alignment horizontal="center" vertical="center"/>
    </xf>
    <xf numFmtId="0" fontId="15" fillId="0" borderId="35" xfId="0" applyFont="1" applyBorder="1" applyAlignment="1">
      <alignment horizontal="center" vertical="center"/>
    </xf>
    <xf numFmtId="0" fontId="15" fillId="0" borderId="30" xfId="0" applyFont="1" applyBorder="1" applyAlignment="1">
      <alignment horizontal="center" vertical="center"/>
    </xf>
    <xf numFmtId="0" fontId="17" fillId="0" borderId="26" xfId="0" applyFont="1" applyBorder="1" applyAlignment="1">
      <alignment horizont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45" xfId="0" applyFont="1" applyFill="1" applyBorder="1" applyAlignment="1">
      <alignment horizontal="center" vertical="center"/>
    </xf>
    <xf numFmtId="0" fontId="1" fillId="4" borderId="3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vertical="center"/>
    </xf>
    <xf numFmtId="0" fontId="2" fillId="3" borderId="2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2" xfId="0" applyFont="1" applyFill="1" applyBorder="1" applyAlignment="1">
      <alignment horizontal="center" vertical="center"/>
    </xf>
    <xf numFmtId="4" fontId="2" fillId="3" borderId="12" xfId="0" applyNumberFormat="1" applyFont="1" applyFill="1" applyBorder="1" applyAlignment="1">
      <alignment horizontal="left" vertical="center"/>
    </xf>
    <xf numFmtId="0" fontId="2" fillId="3" borderId="14" xfId="0" applyFont="1" applyFill="1" applyBorder="1" applyAlignment="1">
      <alignment horizontal="left" vertical="center"/>
    </xf>
    <xf numFmtId="4" fontId="2" fillId="3" borderId="12" xfId="0" applyNumberFormat="1" applyFont="1" applyFill="1" applyBorder="1" applyAlignment="1">
      <alignment horizontal="left" vertical="center" wrapText="1"/>
    </xf>
    <xf numFmtId="4" fontId="2" fillId="3" borderId="14" xfId="0" applyNumberFormat="1" applyFont="1" applyFill="1" applyBorder="1" applyAlignment="1">
      <alignment horizontal="left" vertical="center" wrapText="1"/>
    </xf>
    <xf numFmtId="4" fontId="2" fillId="3" borderId="15" xfId="0" applyNumberFormat="1" applyFont="1" applyFill="1" applyBorder="1" applyAlignment="1">
      <alignment horizontal="left" vertical="center" wrapText="1"/>
    </xf>
    <xf numFmtId="10" fontId="26" fillId="6" borderId="33" xfId="0" applyNumberFormat="1" applyFont="1" applyFill="1" applyBorder="1" applyAlignment="1">
      <alignment horizontal="center" vertical="center" wrapText="1"/>
    </xf>
    <xf numFmtId="10" fontId="26" fillId="6" borderId="35" xfId="0" applyNumberFormat="1" applyFont="1" applyFill="1" applyBorder="1" applyAlignment="1">
      <alignment horizontal="center" vertical="center" wrapText="1"/>
    </xf>
    <xf numFmtId="164" fontId="26" fillId="3" borderId="28" xfId="0" applyNumberFormat="1" applyFont="1" applyFill="1" applyBorder="1" applyAlignment="1">
      <alignment horizontal="center" vertical="center" wrapText="1"/>
    </xf>
    <xf numFmtId="164" fontId="26" fillId="3" borderId="30" xfId="0" applyNumberFormat="1" applyFont="1" applyFill="1" applyBorder="1" applyAlignment="1">
      <alignment horizontal="center" vertical="center" wrapText="1"/>
    </xf>
    <xf numFmtId="0" fontId="2" fillId="5" borderId="12"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164" fontId="24" fillId="0" borderId="12" xfId="0" applyNumberFormat="1" applyFont="1" applyBorder="1" applyAlignment="1">
      <alignment horizontal="center" vertical="center"/>
    </xf>
    <xf numFmtId="0" fontId="24" fillId="0" borderId="15" xfId="0" applyFont="1" applyBorder="1" applyAlignment="1">
      <alignment horizontal="center" vertical="center"/>
    </xf>
    <xf numFmtId="0" fontId="4" fillId="3" borderId="0" xfId="0" applyFont="1" applyFill="1" applyAlignment="1">
      <alignment horizontal="center" vertical="center"/>
    </xf>
    <xf numFmtId="0" fontId="2" fillId="3" borderId="17"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1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4" fillId="0" borderId="17" xfId="0" applyFont="1" applyBorder="1" applyAlignment="1">
      <alignment horizontal="center"/>
    </xf>
    <xf numFmtId="0" fontId="24" fillId="0" borderId="18" xfId="0" applyFont="1" applyBorder="1" applyAlignment="1">
      <alignment horizontal="center"/>
    </xf>
    <xf numFmtId="0" fontId="24" fillId="0" borderId="19" xfId="0" applyFont="1" applyBorder="1" applyAlignment="1">
      <alignment horizontal="center"/>
    </xf>
    <xf numFmtId="0" fontId="24" fillId="0" borderId="20" xfId="0" applyFont="1" applyBorder="1" applyAlignment="1">
      <alignment horizontal="center"/>
    </xf>
    <xf numFmtId="0" fontId="24" fillId="0" borderId="0" xfId="0" applyFont="1" applyAlignment="1">
      <alignment horizontal="center"/>
    </xf>
    <xf numFmtId="0" fontId="24" fillId="0" borderId="21" xfId="0" applyFont="1" applyBorder="1" applyAlignment="1">
      <alignment horizontal="center"/>
    </xf>
    <xf numFmtId="0" fontId="24" fillId="0" borderId="20" xfId="0" applyFont="1" applyBorder="1" applyAlignment="1">
      <alignment horizontal="center" vertical="center" wrapText="1"/>
    </xf>
    <xf numFmtId="0" fontId="24" fillId="0" borderId="0" xfId="0" applyFont="1" applyAlignment="1">
      <alignment horizontal="center" vertical="center" wrapText="1"/>
    </xf>
    <xf numFmtId="0" fontId="24" fillId="0" borderId="21"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41" xfId="0" applyFont="1" applyBorder="1" applyAlignment="1">
      <alignment horizontal="center" vertical="center" wrapText="1"/>
    </xf>
    <xf numFmtId="0" fontId="25" fillId="0" borderId="17" xfId="0" applyFont="1" applyBorder="1" applyAlignment="1">
      <alignment horizontal="left" vertical="top"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5" fillId="0" borderId="20" xfId="0" applyFont="1" applyBorder="1" applyAlignment="1">
      <alignment horizontal="left" vertical="top" wrapText="1"/>
    </xf>
    <xf numFmtId="0" fontId="25" fillId="0" borderId="0" xfId="0" applyFont="1" applyAlignment="1">
      <alignment horizontal="left" vertical="top" wrapText="1"/>
    </xf>
    <xf numFmtId="0" fontId="25" fillId="0" borderId="21" xfId="0" applyFont="1" applyBorder="1" applyAlignment="1">
      <alignment horizontal="left" vertical="top" wrapText="1"/>
    </xf>
    <xf numFmtId="0" fontId="25" fillId="0" borderId="44" xfId="0" applyFont="1" applyBorder="1" applyAlignment="1">
      <alignment horizontal="left" vertical="top" wrapText="1"/>
    </xf>
    <xf numFmtId="0" fontId="25" fillId="0" borderId="31" xfId="0" applyFont="1" applyBorder="1" applyAlignment="1">
      <alignment horizontal="left" vertical="top" wrapText="1"/>
    </xf>
    <xf numFmtId="0" fontId="25" fillId="0" borderId="41" xfId="0" applyFont="1" applyBorder="1" applyAlignment="1">
      <alignment horizontal="left" vertical="top" wrapText="1"/>
    </xf>
    <xf numFmtId="0" fontId="24" fillId="0" borderId="61" xfId="0" applyFont="1" applyBorder="1" applyAlignment="1">
      <alignment horizontal="left"/>
    </xf>
    <xf numFmtId="0" fontId="24" fillId="0" borderId="6" xfId="0" applyFont="1" applyBorder="1" applyAlignment="1">
      <alignment horizontal="left"/>
    </xf>
    <xf numFmtId="4"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42" xfId="0" applyFont="1" applyBorder="1" applyAlignment="1">
      <alignment horizontal="left" vertical="center" wrapText="1"/>
    </xf>
    <xf numFmtId="0" fontId="2" fillId="0" borderId="61"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4" fillId="0" borderId="1" xfId="0" applyFont="1" applyBorder="1" applyAlignment="1">
      <alignment horizontal="center"/>
    </xf>
    <xf numFmtId="0" fontId="2" fillId="0" borderId="61" xfId="0" applyFont="1" applyBorder="1" applyAlignment="1">
      <alignment horizontal="left" vertical="center" wrapText="1"/>
    </xf>
    <xf numFmtId="0" fontId="2" fillId="0" borderId="6" xfId="0" applyFont="1" applyBorder="1" applyAlignment="1">
      <alignment horizontal="left" vertical="center" wrapText="1"/>
    </xf>
    <xf numFmtId="10" fontId="24" fillId="7" borderId="1" xfId="0" applyNumberFormat="1" applyFont="1" applyFill="1" applyBorder="1" applyAlignment="1">
      <alignment horizontal="center"/>
    </xf>
    <xf numFmtId="0" fontId="3" fillId="0" borderId="61" xfId="0" applyFont="1" applyBorder="1" applyAlignment="1">
      <alignment horizontal="left"/>
    </xf>
    <xf numFmtId="0" fontId="3" fillId="0" borderId="6" xfId="0" applyFont="1" applyBorder="1" applyAlignment="1">
      <alignment horizontal="left"/>
    </xf>
    <xf numFmtId="164" fontId="2" fillId="0" borderId="2" xfId="1" applyNumberFormat="1" applyFont="1" applyBorder="1" applyAlignment="1">
      <alignment horizontal="center" vertical="center"/>
    </xf>
    <xf numFmtId="164" fontId="2" fillId="0" borderId="6" xfId="1" applyNumberFormat="1" applyFont="1" applyBorder="1" applyAlignment="1">
      <alignment horizontal="center" vertical="center"/>
    </xf>
    <xf numFmtId="0" fontId="3" fillId="0" borderId="20" xfId="0" applyFont="1" applyBorder="1" applyAlignment="1">
      <alignment horizontal="center" vertical="top" wrapText="1"/>
    </xf>
    <xf numFmtId="0" fontId="3" fillId="0" borderId="0" xfId="0" applyFont="1" applyAlignment="1">
      <alignment horizontal="center" vertical="top" wrapText="1"/>
    </xf>
    <xf numFmtId="0" fontId="3" fillId="0" borderId="21" xfId="0" applyFont="1" applyBorder="1" applyAlignment="1">
      <alignment horizontal="center" vertical="top" wrapText="1"/>
    </xf>
    <xf numFmtId="0" fontId="3" fillId="0" borderId="44" xfId="0" applyFont="1" applyBorder="1" applyAlignment="1">
      <alignment horizontal="center" vertical="top" wrapText="1"/>
    </xf>
    <xf numFmtId="0" fontId="3" fillId="0" borderId="31" xfId="0" applyFont="1" applyBorder="1" applyAlignment="1">
      <alignment horizontal="center" vertical="top" wrapText="1"/>
    </xf>
    <xf numFmtId="0" fontId="3" fillId="0" borderId="41" xfId="0" applyFont="1" applyBorder="1" applyAlignment="1">
      <alignment horizontal="center" vertical="top" wrapText="1"/>
    </xf>
    <xf numFmtId="0" fontId="3" fillId="0" borderId="65" xfId="0" applyFont="1" applyBorder="1" applyAlignment="1">
      <alignment horizontal="center" wrapText="1"/>
    </xf>
    <xf numFmtId="0" fontId="3" fillId="0" borderId="8" xfId="0" applyFont="1" applyBorder="1" applyAlignment="1">
      <alignment horizontal="center" wrapText="1"/>
    </xf>
    <xf numFmtId="0" fontId="3" fillId="0" borderId="66" xfId="0" applyFont="1" applyBorder="1" applyAlignment="1">
      <alignment horizontal="center" wrapText="1"/>
    </xf>
    <xf numFmtId="0" fontId="3" fillId="0" borderId="20" xfId="0" applyFont="1" applyBorder="1" applyAlignment="1">
      <alignment horizontal="center" wrapText="1"/>
    </xf>
    <xf numFmtId="0" fontId="3" fillId="0" borderId="0" xfId="0" applyFont="1" applyAlignment="1">
      <alignment horizontal="center" wrapText="1"/>
    </xf>
    <xf numFmtId="0" fontId="3" fillId="0" borderId="21" xfId="0" applyFont="1" applyBorder="1" applyAlignment="1">
      <alignment horizontal="center" wrapText="1"/>
    </xf>
    <xf numFmtId="4" fontId="2" fillId="9" borderId="25" xfId="0" applyNumberFormat="1" applyFont="1" applyFill="1" applyBorder="1" applyAlignment="1">
      <alignment horizontal="center"/>
    </xf>
    <xf numFmtId="4" fontId="2" fillId="9" borderId="1" xfId="0" applyNumberFormat="1" applyFont="1" applyFill="1" applyBorder="1" applyAlignment="1">
      <alignment horizontal="center"/>
    </xf>
    <xf numFmtId="4" fontId="2" fillId="9" borderId="5" xfId="0" applyNumberFormat="1" applyFont="1" applyFill="1" applyBorder="1" applyAlignment="1">
      <alignment horizontal="center"/>
    </xf>
    <xf numFmtId="0" fontId="2" fillId="8" borderId="1" xfId="0" applyFont="1" applyFill="1" applyBorder="1" applyAlignment="1">
      <alignment horizontal="center" vertical="center"/>
    </xf>
    <xf numFmtId="0" fontId="2" fillId="8" borderId="22" xfId="0" applyFont="1" applyFill="1" applyBorder="1" applyAlignment="1">
      <alignment horizontal="center" vertical="center"/>
    </xf>
    <xf numFmtId="0" fontId="24" fillId="0" borderId="1" xfId="0" applyFont="1" applyBorder="1" applyAlignment="1">
      <alignment horizontal="center" vertical="center" wrapText="1"/>
    </xf>
    <xf numFmtId="0" fontId="24" fillId="0" borderId="22" xfId="0" applyFont="1" applyBorder="1" applyAlignment="1">
      <alignment horizontal="center" vertical="center" wrapText="1"/>
    </xf>
  </cellXfs>
  <cellStyles count="5">
    <cellStyle name="Hiperlink" xfId="2" builtinId="8"/>
    <cellStyle name="Moeda" xfId="1" builtinId="4"/>
    <cellStyle name="Normal" xfId="0" builtinId="0"/>
    <cellStyle name="Porcentagem" xfId="3" builtinId="5"/>
    <cellStyle name="Vírgula" xfId="4" builtinId="3"/>
  </cellStyles>
  <dxfs count="10">
    <dxf>
      <font>
        <b/>
        <i val="0"/>
        <condense val="0"/>
        <extend val="0"/>
      </font>
    </dxf>
    <dxf>
      <font>
        <b/>
        <i val="0"/>
        <condense val="0"/>
        <extend val="0"/>
      </font>
      <fill>
        <patternFill>
          <bgColor indexed="43"/>
        </patternFill>
      </fill>
    </dxf>
    <dxf>
      <fill>
        <patternFill patternType="none">
          <bgColor indexed="65"/>
        </patternFill>
      </fill>
    </dxf>
    <dxf>
      <font>
        <b/>
        <i val="0"/>
        <condense val="0"/>
        <extend val="0"/>
      </font>
    </dxf>
    <dxf>
      <font>
        <b/>
        <i val="0"/>
        <condense val="0"/>
        <extend val="0"/>
      </font>
      <fill>
        <patternFill>
          <bgColor indexed="4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J50"/>
  <sheetViews>
    <sheetView tabSelected="1" view="pageBreakPreview" zoomScale="80" zoomScaleNormal="100" zoomScaleSheetLayoutView="80" workbookViewId="0">
      <pane xSplit="9" ySplit="7" topLeftCell="J8" activePane="bottomRight" state="frozen"/>
      <selection pane="topRight" activeCell="J1" sqref="J1"/>
      <selection pane="bottomLeft" activeCell="A8" sqref="A8"/>
      <selection pane="bottomRight" activeCell="D48" sqref="D48"/>
    </sheetView>
  </sheetViews>
  <sheetFormatPr defaultColWidth="168.140625" defaultRowHeight="15" x14ac:dyDescent="0.2"/>
  <cols>
    <col min="1" max="1" width="24.140625" style="61" customWidth="1"/>
    <col min="2" max="2" width="13" style="53" bestFit="1" customWidth="1"/>
    <col min="3" max="3" width="12.28515625" style="53" customWidth="1"/>
    <col min="4" max="4" width="98.5703125" style="53" customWidth="1"/>
    <col min="5" max="5" width="6.42578125" style="53" bestFit="1" customWidth="1"/>
    <col min="6" max="6" width="11.42578125" style="53" customWidth="1"/>
    <col min="7" max="7" width="16.85546875" style="53" bestFit="1" customWidth="1"/>
    <col min="8" max="8" width="21.140625" style="53" customWidth="1"/>
    <col min="9" max="9" width="16.85546875" style="53" customWidth="1"/>
    <col min="10" max="10" width="21.140625" style="53" bestFit="1" customWidth="1"/>
    <col min="11" max="16384" width="168.140625" style="53"/>
  </cols>
  <sheetData>
    <row r="1" spans="1:10" ht="15.75" x14ac:dyDescent="0.2">
      <c r="A1" s="192"/>
      <c r="B1" s="149" t="s">
        <v>8</v>
      </c>
      <c r="C1" s="149"/>
      <c r="D1" s="149"/>
      <c r="E1" s="149"/>
      <c r="F1" s="149"/>
      <c r="G1" s="150"/>
      <c r="H1" s="140" t="s">
        <v>109</v>
      </c>
      <c r="I1" s="140"/>
      <c r="J1" s="141"/>
    </row>
    <row r="2" spans="1:10" ht="28.5" customHeight="1" x14ac:dyDescent="0.2">
      <c r="A2" s="193"/>
      <c r="B2" s="151"/>
      <c r="C2" s="151"/>
      <c r="D2" s="151"/>
      <c r="E2" s="151"/>
      <c r="F2" s="151"/>
      <c r="G2" s="152"/>
      <c r="H2" s="153" t="s">
        <v>134</v>
      </c>
      <c r="I2" s="154"/>
      <c r="J2" s="155"/>
    </row>
    <row r="3" spans="1:10" ht="32.450000000000003" customHeight="1" x14ac:dyDescent="0.2">
      <c r="A3" s="193"/>
      <c r="B3" s="145" t="s">
        <v>200</v>
      </c>
      <c r="C3" s="145"/>
      <c r="D3" s="146"/>
      <c r="E3" s="167" t="s">
        <v>11</v>
      </c>
      <c r="F3" s="168"/>
      <c r="G3" s="169"/>
      <c r="H3" s="165" t="s">
        <v>28</v>
      </c>
      <c r="I3" s="166"/>
      <c r="J3" s="31">
        <f>BDI!H3</f>
        <v>0.18959999999999999</v>
      </c>
    </row>
    <row r="4" spans="1:10" ht="19.899999999999999" customHeight="1" x14ac:dyDescent="0.2">
      <c r="A4" s="193"/>
      <c r="B4" s="145" t="s">
        <v>83</v>
      </c>
      <c r="C4" s="145"/>
      <c r="D4" s="146"/>
      <c r="E4" s="170"/>
      <c r="F4" s="171"/>
      <c r="G4" s="172"/>
      <c r="H4" s="142" t="s">
        <v>79</v>
      </c>
      <c r="I4" s="143"/>
      <c r="J4" s="144"/>
    </row>
    <row r="5" spans="1:10" ht="19.899999999999999" customHeight="1" thickBot="1" x14ac:dyDescent="0.25">
      <c r="A5" s="194"/>
      <c r="B5" s="147" t="s">
        <v>69</v>
      </c>
      <c r="C5" s="147"/>
      <c r="D5" s="148"/>
      <c r="E5" s="173"/>
      <c r="F5" s="174"/>
      <c r="G5" s="175"/>
      <c r="H5" s="187" t="s">
        <v>10</v>
      </c>
      <c r="I5" s="188"/>
      <c r="J5" s="189"/>
    </row>
    <row r="6" spans="1:10" ht="15.75" x14ac:dyDescent="0.25">
      <c r="A6" s="185"/>
      <c r="B6" s="136" t="s">
        <v>1</v>
      </c>
      <c r="C6" s="136" t="s">
        <v>2</v>
      </c>
      <c r="D6" s="136" t="s">
        <v>3</v>
      </c>
      <c r="E6" s="136" t="s">
        <v>0</v>
      </c>
      <c r="F6" s="190" t="s">
        <v>4</v>
      </c>
      <c r="G6" s="138" t="s">
        <v>5</v>
      </c>
      <c r="H6" s="139"/>
      <c r="I6" s="138" t="s">
        <v>72</v>
      </c>
      <c r="J6" s="139"/>
    </row>
    <row r="7" spans="1:10" ht="16.5" thickBot="1" x14ac:dyDescent="0.3">
      <c r="A7" s="186"/>
      <c r="B7" s="137"/>
      <c r="C7" s="137"/>
      <c r="D7" s="137"/>
      <c r="E7" s="137"/>
      <c r="F7" s="191"/>
      <c r="G7" s="70" t="s">
        <v>6</v>
      </c>
      <c r="H7" s="71" t="s">
        <v>7</v>
      </c>
      <c r="I7" s="70" t="s">
        <v>6</v>
      </c>
      <c r="J7" s="71" t="s">
        <v>7</v>
      </c>
    </row>
    <row r="8" spans="1:10" s="55" customFormat="1" ht="16.5" thickBot="1" x14ac:dyDescent="0.25">
      <c r="A8" s="32">
        <v>1</v>
      </c>
      <c r="B8" s="132" t="s">
        <v>22</v>
      </c>
      <c r="C8" s="132"/>
      <c r="D8" s="132"/>
      <c r="E8" s="132"/>
      <c r="F8" s="132"/>
      <c r="G8" s="132"/>
      <c r="H8" s="47">
        <f>SUM(H9:H9)</f>
        <v>0</v>
      </c>
      <c r="I8" s="33"/>
      <c r="J8" s="34">
        <f>SUM(J9:J9)</f>
        <v>0</v>
      </c>
    </row>
    <row r="9" spans="1:10" s="55" customFormat="1" ht="132" customHeight="1" thickBot="1" x14ac:dyDescent="0.25">
      <c r="A9" s="35" t="s">
        <v>27</v>
      </c>
      <c r="B9" s="36" t="s">
        <v>26</v>
      </c>
      <c r="C9" s="37" t="s">
        <v>25</v>
      </c>
      <c r="D9" s="38" t="s">
        <v>84</v>
      </c>
      <c r="E9" s="36" t="s">
        <v>38</v>
      </c>
      <c r="F9" s="39">
        <f>'memória de cálculo'!J9</f>
        <v>4.5</v>
      </c>
      <c r="G9" s="40"/>
      <c r="H9" s="41">
        <f t="shared" ref="H9" si="0">F9*G9</f>
        <v>0</v>
      </c>
      <c r="I9" s="41">
        <f>($G9*$J$3+$G9)</f>
        <v>0</v>
      </c>
      <c r="J9" s="56">
        <f>(F9*I9)</f>
        <v>0</v>
      </c>
    </row>
    <row r="10" spans="1:10" s="55" customFormat="1" ht="16.5" thickBot="1" x14ac:dyDescent="0.25">
      <c r="A10" s="32">
        <v>2</v>
      </c>
      <c r="B10" s="132" t="s">
        <v>105</v>
      </c>
      <c r="C10" s="132"/>
      <c r="D10" s="132"/>
      <c r="E10" s="132"/>
      <c r="F10" s="132"/>
      <c r="G10" s="132"/>
      <c r="H10" s="47">
        <f>SUM(H11:H14)</f>
        <v>0</v>
      </c>
      <c r="I10" s="33"/>
      <c r="J10" s="34">
        <f>SUM(J11:J14)</f>
        <v>0</v>
      </c>
    </row>
    <row r="11" spans="1:10" s="125" customFormat="1" ht="45" x14ac:dyDescent="0.2">
      <c r="A11" s="35" t="s">
        <v>27</v>
      </c>
      <c r="B11" s="36" t="s">
        <v>80</v>
      </c>
      <c r="C11" s="37" t="s">
        <v>36</v>
      </c>
      <c r="D11" s="126" t="s">
        <v>173</v>
      </c>
      <c r="E11" s="127" t="s">
        <v>40</v>
      </c>
      <c r="F11" s="39">
        <f>'memória de cálculo'!J11</f>
        <v>30</v>
      </c>
      <c r="G11" s="41"/>
      <c r="H11" s="41">
        <f t="shared" ref="H11" si="1">F11*G11</f>
        <v>0</v>
      </c>
      <c r="I11" s="41">
        <f t="shared" ref="I11" si="2">($G11*$J$3+$G11)</f>
        <v>0</v>
      </c>
      <c r="J11" s="56">
        <f t="shared" ref="J11" si="3">F11*I11</f>
        <v>0</v>
      </c>
    </row>
    <row r="12" spans="1:10" s="125" customFormat="1" ht="45" x14ac:dyDescent="0.2">
      <c r="A12" s="35" t="s">
        <v>27</v>
      </c>
      <c r="B12" s="36" t="s">
        <v>75</v>
      </c>
      <c r="C12" s="37" t="s">
        <v>73</v>
      </c>
      <c r="D12" s="48" t="s">
        <v>164</v>
      </c>
      <c r="E12" s="36" t="s">
        <v>38</v>
      </c>
      <c r="F12" s="39">
        <f>'memória de cálculo'!J12</f>
        <v>304.2</v>
      </c>
      <c r="G12" s="50"/>
      <c r="H12" s="41">
        <f t="shared" ref="H12:H14" si="4">F12*G12</f>
        <v>0</v>
      </c>
      <c r="I12" s="41">
        <f t="shared" ref="I12:I14" si="5">($G12*$J$3+$G12)</f>
        <v>0</v>
      </c>
      <c r="J12" s="56">
        <f t="shared" ref="J12:J14" si="6">(F12*I12)</f>
        <v>0</v>
      </c>
    </row>
    <row r="13" spans="1:10" s="58" customFormat="1" ht="45" x14ac:dyDescent="0.2">
      <c r="A13" s="35" t="s">
        <v>27</v>
      </c>
      <c r="B13" s="36" t="s">
        <v>165</v>
      </c>
      <c r="C13" s="37" t="s">
        <v>77</v>
      </c>
      <c r="D13" s="48" t="s">
        <v>163</v>
      </c>
      <c r="E13" s="36" t="s">
        <v>81</v>
      </c>
      <c r="F13" s="39">
        <f>'memória de cálculo'!J13</f>
        <v>4.1100000000000003</v>
      </c>
      <c r="G13" s="50"/>
      <c r="H13" s="41">
        <f t="shared" ref="H13" si="7">F13*G13</f>
        <v>0</v>
      </c>
      <c r="I13" s="41">
        <f t="shared" si="5"/>
        <v>0</v>
      </c>
      <c r="J13" s="56">
        <f t="shared" ref="J13" si="8">(F13*I13)</f>
        <v>0</v>
      </c>
    </row>
    <row r="14" spans="1:10" s="58" customFormat="1" ht="16.5" thickBot="1" x14ac:dyDescent="0.25">
      <c r="A14" s="35" t="s">
        <v>101</v>
      </c>
      <c r="B14" s="36" t="s">
        <v>100</v>
      </c>
      <c r="C14" s="37" t="s">
        <v>78</v>
      </c>
      <c r="D14" s="48" t="s">
        <v>99</v>
      </c>
      <c r="E14" s="36" t="s">
        <v>81</v>
      </c>
      <c r="F14" s="39">
        <f>'memória de cálculo'!J14</f>
        <v>34.53</v>
      </c>
      <c r="G14" s="50"/>
      <c r="H14" s="41">
        <f t="shared" si="4"/>
        <v>0</v>
      </c>
      <c r="I14" s="41">
        <f t="shared" si="5"/>
        <v>0</v>
      </c>
      <c r="J14" s="56">
        <f t="shared" si="6"/>
        <v>0</v>
      </c>
    </row>
    <row r="15" spans="1:10" s="55" customFormat="1" ht="16.5" thickBot="1" x14ac:dyDescent="0.25">
      <c r="A15" s="32">
        <v>3</v>
      </c>
      <c r="B15" s="132" t="s">
        <v>168</v>
      </c>
      <c r="C15" s="132"/>
      <c r="D15" s="132"/>
      <c r="E15" s="132"/>
      <c r="F15" s="132"/>
      <c r="G15" s="132"/>
      <c r="H15" s="47">
        <f>SUM(H16:H27)</f>
        <v>0</v>
      </c>
      <c r="I15" s="33"/>
      <c r="J15" s="34">
        <f>SUM(J16:J27)</f>
        <v>0</v>
      </c>
    </row>
    <row r="16" spans="1:10" s="72" customFormat="1" ht="60" x14ac:dyDescent="0.2">
      <c r="A16" s="35" t="s">
        <v>27</v>
      </c>
      <c r="B16" s="36" t="s">
        <v>123</v>
      </c>
      <c r="C16" s="37" t="s">
        <v>23</v>
      </c>
      <c r="D16" s="38" t="s">
        <v>122</v>
      </c>
      <c r="E16" s="36" t="s">
        <v>124</v>
      </c>
      <c r="F16" s="39">
        <f>'memória de cálculo'!J16</f>
        <v>4111.6899999999996</v>
      </c>
      <c r="G16" s="50"/>
      <c r="H16" s="41">
        <f>F16*G16</f>
        <v>0</v>
      </c>
      <c r="I16" s="75">
        <f>($G16*$J$3+$G16)</f>
        <v>0</v>
      </c>
      <c r="J16" s="76">
        <f>(F16*I16)</f>
        <v>0</v>
      </c>
    </row>
    <row r="17" spans="1:10" s="72" customFormat="1" ht="60" x14ac:dyDescent="0.2">
      <c r="A17" s="35" t="s">
        <v>27</v>
      </c>
      <c r="B17" s="36" t="s">
        <v>170</v>
      </c>
      <c r="C17" s="37" t="s">
        <v>181</v>
      </c>
      <c r="D17" s="38" t="s">
        <v>169</v>
      </c>
      <c r="E17" s="36" t="s">
        <v>38</v>
      </c>
      <c r="F17" s="39">
        <f>'memória de cálculo'!J17</f>
        <v>2.2399999999999998</v>
      </c>
      <c r="G17" s="50"/>
      <c r="H17" s="41">
        <f>F17*G17</f>
        <v>0</v>
      </c>
      <c r="I17" s="75">
        <f>($G17*$J$3+$G17)</f>
        <v>0</v>
      </c>
      <c r="J17" s="76">
        <f>(F17*I17)</f>
        <v>0</v>
      </c>
    </row>
    <row r="18" spans="1:10" s="72" customFormat="1" ht="45" x14ac:dyDescent="0.2">
      <c r="A18" s="35" t="s">
        <v>27</v>
      </c>
      <c r="B18" s="36" t="s">
        <v>194</v>
      </c>
      <c r="C18" s="37" t="s">
        <v>182</v>
      </c>
      <c r="D18" s="38" t="s">
        <v>193</v>
      </c>
      <c r="E18" s="36" t="s">
        <v>37</v>
      </c>
      <c r="F18" s="39">
        <f>'memória de cálculo'!J18</f>
        <v>3.5999999999999996</v>
      </c>
      <c r="G18" s="50"/>
      <c r="H18" s="41">
        <f>F18*G18</f>
        <v>0</v>
      </c>
      <c r="I18" s="75">
        <f>($G18*$J$3+$G18)</f>
        <v>0</v>
      </c>
      <c r="J18" s="76">
        <f>(F18*I18)</f>
        <v>0</v>
      </c>
    </row>
    <row r="19" spans="1:10" s="72" customFormat="1" ht="45" x14ac:dyDescent="0.2">
      <c r="A19" s="35" t="s">
        <v>27</v>
      </c>
      <c r="B19" s="36" t="s">
        <v>196</v>
      </c>
      <c r="C19" s="37" t="s">
        <v>183</v>
      </c>
      <c r="D19" s="38" t="s">
        <v>195</v>
      </c>
      <c r="E19" s="36" t="s">
        <v>37</v>
      </c>
      <c r="F19" s="39">
        <f>'memória de cálculo'!J19</f>
        <v>2.8</v>
      </c>
      <c r="G19" s="50"/>
      <c r="H19" s="41">
        <f>F19*G19</f>
        <v>0</v>
      </c>
      <c r="I19" s="75">
        <f>($G19*$J$3+$G19)</f>
        <v>0</v>
      </c>
      <c r="J19" s="76">
        <f>(F19*I19)</f>
        <v>0</v>
      </c>
    </row>
    <row r="20" spans="1:10" s="72" customFormat="1" ht="15.75" x14ac:dyDescent="0.2">
      <c r="A20" s="35" t="s">
        <v>112</v>
      </c>
      <c r="B20" s="36">
        <v>1333</v>
      </c>
      <c r="C20" s="37" t="s">
        <v>184</v>
      </c>
      <c r="D20" s="38" t="s">
        <v>151</v>
      </c>
      <c r="E20" s="36" t="s">
        <v>124</v>
      </c>
      <c r="F20" s="39">
        <f>'memória de cálculo'!J20</f>
        <v>107.35</v>
      </c>
      <c r="G20" s="50"/>
      <c r="H20" s="41">
        <f>F20*G20</f>
        <v>0</v>
      </c>
      <c r="I20" s="75">
        <f>($G20*$J$3+$G20)</f>
        <v>0</v>
      </c>
      <c r="J20" s="76">
        <f>(F20*I20)</f>
        <v>0</v>
      </c>
    </row>
    <row r="21" spans="1:10" s="72" customFormat="1" ht="15.75" x14ac:dyDescent="0.2">
      <c r="A21" s="35" t="s">
        <v>101</v>
      </c>
      <c r="B21" s="43" t="s">
        <v>153</v>
      </c>
      <c r="C21" s="37" t="s">
        <v>185</v>
      </c>
      <c r="D21" s="79" t="s">
        <v>152</v>
      </c>
      <c r="E21" s="43" t="s">
        <v>124</v>
      </c>
      <c r="F21" s="39">
        <f>'memória de cálculo'!J21</f>
        <v>62.27</v>
      </c>
      <c r="G21" s="52"/>
      <c r="H21" s="46">
        <f t="shared" ref="H21" si="9">F21*G21</f>
        <v>0</v>
      </c>
      <c r="I21" s="77">
        <f t="shared" ref="I21" si="10">($G21*$J$3+$G21)</f>
        <v>0</v>
      </c>
      <c r="J21" s="78">
        <f t="shared" ref="J21" si="11">(F21*I21)</f>
        <v>0</v>
      </c>
    </row>
    <row r="22" spans="1:10" s="72" customFormat="1" ht="15.75" x14ac:dyDescent="0.2">
      <c r="A22" s="42" t="s">
        <v>101</v>
      </c>
      <c r="B22" s="36" t="s">
        <v>126</v>
      </c>
      <c r="C22" s="37" t="s">
        <v>186</v>
      </c>
      <c r="D22" s="38" t="s">
        <v>125</v>
      </c>
      <c r="E22" s="36" t="s">
        <v>38</v>
      </c>
      <c r="F22" s="39">
        <f>'memória de cálculo'!J22</f>
        <v>527.19309999999996</v>
      </c>
      <c r="G22" s="50"/>
      <c r="H22" s="41">
        <f>F22*G22</f>
        <v>0</v>
      </c>
      <c r="I22" s="75">
        <f>($G22*$J$3+$G22)</f>
        <v>0</v>
      </c>
      <c r="J22" s="76">
        <f>(F22*I22)</f>
        <v>0</v>
      </c>
    </row>
    <row r="23" spans="1:10" s="72" customFormat="1" ht="15.75" x14ac:dyDescent="0.2">
      <c r="A23" s="35" t="s">
        <v>27</v>
      </c>
      <c r="B23" s="36" t="s">
        <v>136</v>
      </c>
      <c r="C23" s="37" t="s">
        <v>187</v>
      </c>
      <c r="D23" s="38" t="s">
        <v>135</v>
      </c>
      <c r="E23" s="36" t="s">
        <v>38</v>
      </c>
      <c r="F23" s="39">
        <f>'memória de cálculo'!J23</f>
        <v>22.816000000000003</v>
      </c>
      <c r="G23" s="50"/>
      <c r="H23" s="41">
        <f>F23*G23</f>
        <v>0</v>
      </c>
      <c r="I23" s="75">
        <f>($G23*$J$3+$G23)</f>
        <v>0</v>
      </c>
      <c r="J23" s="76">
        <f>(F23*I23)</f>
        <v>0</v>
      </c>
    </row>
    <row r="24" spans="1:10" s="72" customFormat="1" ht="15.75" x14ac:dyDescent="0.2">
      <c r="A24" s="42" t="s">
        <v>101</v>
      </c>
      <c r="B24" s="36" t="s">
        <v>138</v>
      </c>
      <c r="C24" s="37" t="s">
        <v>188</v>
      </c>
      <c r="D24" s="38" t="s">
        <v>137</v>
      </c>
      <c r="E24" s="36" t="s">
        <v>38</v>
      </c>
      <c r="F24" s="39">
        <f>'memória de cálculo'!J24</f>
        <v>22.816000000000003</v>
      </c>
      <c r="G24" s="50"/>
      <c r="H24" s="41">
        <f>F24*G24</f>
        <v>0</v>
      </c>
      <c r="I24" s="75">
        <f>($G24*$J$3+$G24)</f>
        <v>0</v>
      </c>
      <c r="J24" s="76">
        <f>(F24*I24)</f>
        <v>0</v>
      </c>
    </row>
    <row r="25" spans="1:10" s="72" customFormat="1" ht="30" x14ac:dyDescent="0.2">
      <c r="A25" s="42" t="s">
        <v>27</v>
      </c>
      <c r="B25" s="43" t="s">
        <v>121</v>
      </c>
      <c r="C25" s="37" t="s">
        <v>189</v>
      </c>
      <c r="D25" s="45" t="s">
        <v>118</v>
      </c>
      <c r="E25" s="43" t="s">
        <v>37</v>
      </c>
      <c r="F25" s="39">
        <f>'memória de cálculo'!J25</f>
        <v>79.599999999999994</v>
      </c>
      <c r="G25" s="52"/>
      <c r="H25" s="46">
        <f>F25*G25</f>
        <v>0</v>
      </c>
      <c r="I25" s="75">
        <f t="shared" ref="I25:I27" si="12">($G25*$J$3+$G25)</f>
        <v>0</v>
      </c>
      <c r="J25" s="76">
        <f t="shared" ref="J25:J26" si="13">(F25*I25)</f>
        <v>0</v>
      </c>
    </row>
    <row r="26" spans="1:10" s="72" customFormat="1" ht="26.25" customHeight="1" x14ac:dyDescent="0.2">
      <c r="A26" s="42" t="s">
        <v>27</v>
      </c>
      <c r="B26" s="43" t="s">
        <v>120</v>
      </c>
      <c r="C26" s="37" t="s">
        <v>197</v>
      </c>
      <c r="D26" s="45" t="s">
        <v>119</v>
      </c>
      <c r="E26" s="43" t="s">
        <v>37</v>
      </c>
      <c r="F26" s="39">
        <f>'memória de cálculo'!J26</f>
        <v>157.04999999999998</v>
      </c>
      <c r="G26" s="52"/>
      <c r="H26" s="77">
        <f t="shared" ref="H26" si="14">F26*G26</f>
        <v>0</v>
      </c>
      <c r="I26" s="75">
        <f t="shared" si="12"/>
        <v>0</v>
      </c>
      <c r="J26" s="76">
        <f t="shared" si="13"/>
        <v>0</v>
      </c>
    </row>
    <row r="27" spans="1:10" s="72" customFormat="1" ht="26.25" customHeight="1" thickBot="1" x14ac:dyDescent="0.25">
      <c r="A27" s="42" t="s">
        <v>27</v>
      </c>
      <c r="B27" s="43" t="s">
        <v>128</v>
      </c>
      <c r="C27" s="37" t="s">
        <v>198</v>
      </c>
      <c r="D27" s="45" t="s">
        <v>127</v>
      </c>
      <c r="E27" s="43" t="s">
        <v>37</v>
      </c>
      <c r="F27" s="39">
        <f>'memória de cálculo'!J27</f>
        <v>15.2</v>
      </c>
      <c r="G27" s="52"/>
      <c r="H27" s="77">
        <f t="shared" ref="H27" si="15">F27*G27</f>
        <v>0</v>
      </c>
      <c r="I27" s="75">
        <f t="shared" si="12"/>
        <v>0</v>
      </c>
      <c r="J27" s="76">
        <f t="shared" ref="J27" si="16">(F27*I27)</f>
        <v>0</v>
      </c>
    </row>
    <row r="28" spans="1:10" s="55" customFormat="1" ht="16.5" thickBot="1" x14ac:dyDescent="0.25">
      <c r="A28" s="32">
        <v>4</v>
      </c>
      <c r="B28" s="132" t="s">
        <v>102</v>
      </c>
      <c r="C28" s="132"/>
      <c r="D28" s="132"/>
      <c r="E28" s="132"/>
      <c r="F28" s="132"/>
      <c r="G28" s="132"/>
      <c r="H28" s="47">
        <f>SUM(H29:H31)</f>
        <v>0</v>
      </c>
      <c r="I28" s="33"/>
      <c r="J28" s="34">
        <f>SUM(J29:J31)</f>
        <v>0</v>
      </c>
    </row>
    <row r="29" spans="1:10" s="55" customFormat="1" ht="45" x14ac:dyDescent="0.2">
      <c r="A29" s="42" t="s">
        <v>27</v>
      </c>
      <c r="B29" s="43" t="s">
        <v>110</v>
      </c>
      <c r="C29" s="37" t="s">
        <v>24</v>
      </c>
      <c r="D29" s="51" t="s">
        <v>103</v>
      </c>
      <c r="E29" s="43" t="s">
        <v>38</v>
      </c>
      <c r="F29" s="39">
        <f>'memória de cálculo'!J29</f>
        <v>26.468999999999998</v>
      </c>
      <c r="G29" s="52"/>
      <c r="H29" s="46">
        <f>F29*G29</f>
        <v>0</v>
      </c>
      <c r="I29" s="46">
        <f>($G29*$J$3+$G29)</f>
        <v>0</v>
      </c>
      <c r="J29" s="57">
        <f>(F29*I29)</f>
        <v>0</v>
      </c>
    </row>
    <row r="30" spans="1:10" s="55" customFormat="1" ht="45" x14ac:dyDescent="0.2">
      <c r="A30" s="42" t="s">
        <v>27</v>
      </c>
      <c r="B30" s="43" t="s">
        <v>111</v>
      </c>
      <c r="C30" s="37" t="s">
        <v>158</v>
      </c>
      <c r="D30" s="51" t="s">
        <v>86</v>
      </c>
      <c r="E30" s="43" t="s">
        <v>38</v>
      </c>
      <c r="F30" s="49">
        <f>'memória de cálculo'!J30</f>
        <v>304.2</v>
      </c>
      <c r="G30" s="52"/>
      <c r="H30" s="46">
        <f>F30*G30</f>
        <v>0</v>
      </c>
      <c r="I30" s="46">
        <f>($G30*$J$3+$G30)</f>
        <v>0</v>
      </c>
      <c r="J30" s="57">
        <f>(F30*I30)</f>
        <v>0</v>
      </c>
    </row>
    <row r="31" spans="1:10" s="55" customFormat="1" ht="45.75" thickBot="1" x14ac:dyDescent="0.25">
      <c r="A31" s="42" t="s">
        <v>27</v>
      </c>
      <c r="B31" s="43" t="s">
        <v>87</v>
      </c>
      <c r="C31" s="37" t="s">
        <v>190</v>
      </c>
      <c r="D31" s="51" t="s">
        <v>97</v>
      </c>
      <c r="E31" s="43" t="s">
        <v>37</v>
      </c>
      <c r="F31" s="49">
        <f>'memória de cálculo'!J31</f>
        <v>122.16</v>
      </c>
      <c r="G31" s="52"/>
      <c r="H31" s="46">
        <f>F31*G31</f>
        <v>0</v>
      </c>
      <c r="I31" s="46">
        <f>($G31*$J$3+$G31)</f>
        <v>0</v>
      </c>
      <c r="J31" s="57">
        <f>(F31*I31)</f>
        <v>0</v>
      </c>
    </row>
    <row r="32" spans="1:10" s="55" customFormat="1" ht="16.5" thickBot="1" x14ac:dyDescent="0.25">
      <c r="A32" s="32">
        <v>5</v>
      </c>
      <c r="B32" s="132" t="s">
        <v>94</v>
      </c>
      <c r="C32" s="132"/>
      <c r="D32" s="132"/>
      <c r="E32" s="132"/>
      <c r="F32" s="132"/>
      <c r="G32" s="132"/>
      <c r="H32" s="47">
        <f>SUM(H33:H38)</f>
        <v>0</v>
      </c>
      <c r="I32" s="33"/>
      <c r="J32" s="34">
        <f>SUM(J33:J38)</f>
        <v>0</v>
      </c>
    </row>
    <row r="33" spans="1:10" s="55" customFormat="1" ht="30" x14ac:dyDescent="0.2">
      <c r="A33" s="42" t="s">
        <v>27</v>
      </c>
      <c r="B33" s="43" t="s">
        <v>113</v>
      </c>
      <c r="C33" s="44" t="s">
        <v>106</v>
      </c>
      <c r="D33" s="51" t="s">
        <v>98</v>
      </c>
      <c r="E33" s="43" t="s">
        <v>38</v>
      </c>
      <c r="F33" s="39">
        <f>'memória de cálculo'!J33</f>
        <v>304.2</v>
      </c>
      <c r="G33" s="52"/>
      <c r="H33" s="46">
        <f>F33*G33</f>
        <v>0</v>
      </c>
      <c r="I33" s="46">
        <f>($G33*$J$3+$G33)</f>
        <v>0</v>
      </c>
      <c r="J33" s="57">
        <f>(F33*I33)</f>
        <v>0</v>
      </c>
    </row>
    <row r="34" spans="1:10" s="55" customFormat="1" ht="30" x14ac:dyDescent="0.2">
      <c r="A34" s="42" t="s">
        <v>27</v>
      </c>
      <c r="B34" s="43" t="s">
        <v>179</v>
      </c>
      <c r="C34" s="44" t="s">
        <v>107</v>
      </c>
      <c r="D34" s="51" t="s">
        <v>178</v>
      </c>
      <c r="E34" s="43" t="s">
        <v>38</v>
      </c>
      <c r="F34" s="39">
        <f>'memória de cálculo'!J34</f>
        <v>163.39000000000001</v>
      </c>
      <c r="G34" s="52"/>
      <c r="H34" s="46">
        <f>F34*G34</f>
        <v>0</v>
      </c>
      <c r="I34" s="46">
        <f>($G34*$J$3+$G34)</f>
        <v>0</v>
      </c>
      <c r="J34" s="57">
        <f>(F34*I34)</f>
        <v>0</v>
      </c>
    </row>
    <row r="35" spans="1:10" s="55" customFormat="1" ht="30" x14ac:dyDescent="0.2">
      <c r="A35" s="42" t="s">
        <v>27</v>
      </c>
      <c r="B35" s="43" t="s">
        <v>114</v>
      </c>
      <c r="C35" s="44" t="s">
        <v>159</v>
      </c>
      <c r="D35" s="51" t="s">
        <v>104</v>
      </c>
      <c r="E35" s="43" t="s">
        <v>38</v>
      </c>
      <c r="F35" s="39">
        <f>'memória de cálculo'!J35</f>
        <v>52.937999999999995</v>
      </c>
      <c r="G35" s="52"/>
      <c r="H35" s="46">
        <f>F35*G35</f>
        <v>0</v>
      </c>
      <c r="I35" s="46">
        <f>($G35*$J$3+$G35)</f>
        <v>0</v>
      </c>
      <c r="J35" s="57">
        <f>(F35*I35)</f>
        <v>0</v>
      </c>
    </row>
    <row r="36" spans="1:10" s="55" customFormat="1" ht="30" x14ac:dyDescent="0.2">
      <c r="A36" s="42" t="s">
        <v>101</v>
      </c>
      <c r="B36" s="43" t="s">
        <v>115</v>
      </c>
      <c r="C36" s="44" t="s">
        <v>160</v>
      </c>
      <c r="D36" s="51" t="s">
        <v>88</v>
      </c>
      <c r="E36" s="43" t="s">
        <v>38</v>
      </c>
      <c r="F36" s="39">
        <f>'memória de cálculo'!J36</f>
        <v>500.74999999999989</v>
      </c>
      <c r="G36" s="52"/>
      <c r="H36" s="46">
        <f>F36*G36</f>
        <v>0</v>
      </c>
      <c r="I36" s="46">
        <f>($G36*$J$3+$G36)</f>
        <v>0</v>
      </c>
      <c r="J36" s="57">
        <f>(F36*I36)</f>
        <v>0</v>
      </c>
    </row>
    <row r="37" spans="1:10" s="72" customFormat="1" ht="30" x14ac:dyDescent="0.2">
      <c r="A37" s="42" t="s">
        <v>101</v>
      </c>
      <c r="B37" s="43" t="s">
        <v>116</v>
      </c>
      <c r="C37" s="44" t="s">
        <v>161</v>
      </c>
      <c r="D37" s="74" t="s">
        <v>95</v>
      </c>
      <c r="E37" s="43" t="s">
        <v>38</v>
      </c>
      <c r="F37" s="39">
        <f>'memória de cálculo'!J37</f>
        <v>883.54499999999996</v>
      </c>
      <c r="G37" s="77"/>
      <c r="H37" s="77">
        <f t="shared" ref="H37:H38" si="17">F37*G37</f>
        <v>0</v>
      </c>
      <c r="I37" s="77">
        <f t="shared" ref="I37:I38" si="18">($G37*$J$3+$G37)</f>
        <v>0</v>
      </c>
      <c r="J37" s="78">
        <f t="shared" ref="J37:J38" si="19">F37*I37</f>
        <v>0</v>
      </c>
    </row>
    <row r="38" spans="1:10" s="72" customFormat="1" ht="30.75" thickBot="1" x14ac:dyDescent="0.25">
      <c r="A38" s="42" t="s">
        <v>101</v>
      </c>
      <c r="B38" s="43" t="s">
        <v>117</v>
      </c>
      <c r="C38" s="44" t="s">
        <v>162</v>
      </c>
      <c r="D38" s="74" t="s">
        <v>96</v>
      </c>
      <c r="E38" s="43" t="s">
        <v>38</v>
      </c>
      <c r="F38" s="39">
        <f>'memória de cálculo'!J38</f>
        <v>613.25239999999997</v>
      </c>
      <c r="G38" s="77"/>
      <c r="H38" s="77">
        <f t="shared" si="17"/>
        <v>0</v>
      </c>
      <c r="I38" s="77">
        <f t="shared" si="18"/>
        <v>0</v>
      </c>
      <c r="J38" s="78">
        <f t="shared" si="19"/>
        <v>0</v>
      </c>
    </row>
    <row r="39" spans="1:10" s="55" customFormat="1" ht="16.5" thickBot="1" x14ac:dyDescent="0.25">
      <c r="A39" s="32">
        <v>6</v>
      </c>
      <c r="B39" s="132" t="s">
        <v>35</v>
      </c>
      <c r="C39" s="132"/>
      <c r="D39" s="132"/>
      <c r="E39" s="132"/>
      <c r="F39" s="132"/>
      <c r="G39" s="132"/>
      <c r="H39" s="47">
        <f>H40</f>
        <v>0</v>
      </c>
      <c r="I39" s="33"/>
      <c r="J39" s="47">
        <f>J40</f>
        <v>0</v>
      </c>
    </row>
    <row r="40" spans="1:10" s="129" customFormat="1" ht="16.5" thickBot="1" x14ac:dyDescent="0.25">
      <c r="A40" s="90" t="s">
        <v>93</v>
      </c>
      <c r="B40" s="133" t="s">
        <v>91</v>
      </c>
      <c r="C40" s="134"/>
      <c r="D40" s="134"/>
      <c r="E40" s="134"/>
      <c r="F40" s="134"/>
      <c r="G40" s="135"/>
      <c r="H40" s="94">
        <f>SUM(H41:H41)</f>
        <v>0</v>
      </c>
      <c r="I40" s="91"/>
      <c r="J40" s="95">
        <f>SUM(J41:J41)</f>
        <v>0</v>
      </c>
    </row>
    <row r="41" spans="1:10" s="125" customFormat="1" ht="16.5" thickBot="1" x14ac:dyDescent="0.25">
      <c r="A41" s="35" t="s">
        <v>27</v>
      </c>
      <c r="B41" s="36" t="s">
        <v>129</v>
      </c>
      <c r="C41" s="37" t="s">
        <v>191</v>
      </c>
      <c r="D41" s="48" t="s">
        <v>92</v>
      </c>
      <c r="E41" s="128" t="s">
        <v>90</v>
      </c>
      <c r="F41" s="39">
        <f>'memória de cálculo'!J41</f>
        <v>30</v>
      </c>
      <c r="G41" s="41"/>
      <c r="H41" s="41">
        <f t="shared" ref="H41" si="20">F41*G41</f>
        <v>0</v>
      </c>
      <c r="I41" s="41">
        <f t="shared" ref="I41" si="21">($G41*$J$3+$G41)</f>
        <v>0</v>
      </c>
      <c r="J41" s="56">
        <f t="shared" ref="J41" si="22">F41*I41</f>
        <v>0</v>
      </c>
    </row>
    <row r="42" spans="1:10" s="55" customFormat="1" ht="16.5" thickBot="1" x14ac:dyDescent="0.25">
      <c r="A42" s="32">
        <v>7</v>
      </c>
      <c r="B42" s="132" t="s">
        <v>29</v>
      </c>
      <c r="C42" s="132"/>
      <c r="D42" s="132"/>
      <c r="E42" s="132"/>
      <c r="F42" s="132"/>
      <c r="G42" s="132"/>
      <c r="H42" s="47">
        <f>SUM(H43)</f>
        <v>0</v>
      </c>
      <c r="I42" s="33"/>
      <c r="J42" s="34">
        <f>SUM(J43)</f>
        <v>0</v>
      </c>
    </row>
    <row r="43" spans="1:10" ht="16.5" thickBot="1" x14ac:dyDescent="0.25">
      <c r="A43" s="63" t="s">
        <v>27</v>
      </c>
      <c r="B43" s="64" t="s">
        <v>12</v>
      </c>
      <c r="C43" s="54" t="s">
        <v>192</v>
      </c>
      <c r="D43" s="65" t="s">
        <v>29</v>
      </c>
      <c r="E43" s="66" t="s">
        <v>38</v>
      </c>
      <c r="F43" s="39">
        <f>'memória de cálculo'!J43</f>
        <v>499.78999999999996</v>
      </c>
      <c r="G43" s="67"/>
      <c r="H43" s="68">
        <f t="shared" ref="H43" si="23">F43*G43</f>
        <v>0</v>
      </c>
      <c r="I43" s="68">
        <f>($G43*$J$3+$G43)</f>
        <v>0</v>
      </c>
      <c r="J43" s="69">
        <f t="shared" ref="J43" si="24">F43*I43</f>
        <v>0</v>
      </c>
    </row>
    <row r="44" spans="1:10" ht="27" customHeight="1" thickBot="1" x14ac:dyDescent="0.25">
      <c r="A44" s="182" t="s">
        <v>9</v>
      </c>
      <c r="B44" s="183"/>
      <c r="C44" s="183"/>
      <c r="D44" s="183"/>
      <c r="E44" s="183"/>
      <c r="F44" s="183"/>
      <c r="G44" s="184"/>
      <c r="H44" s="130">
        <f>H8+H10+H15+H28+H32+H39+H42</f>
        <v>0</v>
      </c>
      <c r="I44" s="80"/>
      <c r="J44" s="130">
        <f>J8+J10+J15+J28+J32+J39+J42</f>
        <v>0</v>
      </c>
    </row>
    <row r="45" spans="1:10" ht="15" customHeight="1" x14ac:dyDescent="0.2">
      <c r="A45" s="178"/>
      <c r="B45" s="179"/>
      <c r="C45" s="179"/>
      <c r="D45" s="59"/>
      <c r="E45" s="156" t="s">
        <v>108</v>
      </c>
      <c r="F45" s="157"/>
      <c r="G45" s="157"/>
      <c r="H45" s="157"/>
      <c r="I45" s="157"/>
      <c r="J45" s="158"/>
    </row>
    <row r="46" spans="1:10" ht="15" customHeight="1" x14ac:dyDescent="0.2">
      <c r="A46" s="180"/>
      <c r="B46" s="181"/>
      <c r="C46" s="181"/>
      <c r="D46" s="124"/>
      <c r="E46" s="159"/>
      <c r="F46" s="160"/>
      <c r="G46" s="160"/>
      <c r="H46" s="160"/>
      <c r="I46" s="160"/>
      <c r="J46" s="161"/>
    </row>
    <row r="47" spans="1:10" ht="15" customHeight="1" x14ac:dyDescent="0.2">
      <c r="A47" s="180"/>
      <c r="B47" s="181"/>
      <c r="C47" s="181"/>
      <c r="D47" s="124"/>
      <c r="E47" s="159"/>
      <c r="F47" s="160"/>
      <c r="G47" s="160"/>
      <c r="H47" s="160"/>
      <c r="I47" s="160"/>
      <c r="J47" s="161"/>
    </row>
    <row r="48" spans="1:10" ht="30.75" customHeight="1" thickBot="1" x14ac:dyDescent="0.25">
      <c r="A48" s="176"/>
      <c r="B48" s="177"/>
      <c r="C48" s="177"/>
      <c r="D48" s="60"/>
      <c r="E48" s="162"/>
      <c r="F48" s="163"/>
      <c r="G48" s="163"/>
      <c r="H48" s="163"/>
      <c r="I48" s="163"/>
      <c r="J48" s="164"/>
    </row>
    <row r="50" spans="4:4" x14ac:dyDescent="0.2">
      <c r="D50" s="62"/>
    </row>
  </sheetData>
  <mergeCells count="31">
    <mergeCell ref="E45:J48"/>
    <mergeCell ref="I6:J6"/>
    <mergeCell ref="H3:I3"/>
    <mergeCell ref="E3:G5"/>
    <mergeCell ref="B8:G8"/>
    <mergeCell ref="B10:G10"/>
    <mergeCell ref="A48:C48"/>
    <mergeCell ref="A45:C47"/>
    <mergeCell ref="B39:G39"/>
    <mergeCell ref="B42:G42"/>
    <mergeCell ref="A44:G44"/>
    <mergeCell ref="A6:A7"/>
    <mergeCell ref="H5:J5"/>
    <mergeCell ref="F6:F7"/>
    <mergeCell ref="C6:C7"/>
    <mergeCell ref="A1:A5"/>
    <mergeCell ref="H1:J1"/>
    <mergeCell ref="H4:J4"/>
    <mergeCell ref="B4:D4"/>
    <mergeCell ref="B5:D5"/>
    <mergeCell ref="B1:G2"/>
    <mergeCell ref="B3:D3"/>
    <mergeCell ref="H2:J2"/>
    <mergeCell ref="B32:G32"/>
    <mergeCell ref="B15:G15"/>
    <mergeCell ref="B28:G28"/>
    <mergeCell ref="B40:G40"/>
    <mergeCell ref="D6:D7"/>
    <mergeCell ref="B6:B7"/>
    <mergeCell ref="E6:E7"/>
    <mergeCell ref="G6:H6"/>
  </mergeCells>
  <phoneticPr fontId="8" type="noConversion"/>
  <printOptions horizontalCentered="1" verticalCentered="1"/>
  <pageMargins left="0.51181102362204722" right="0.51181102362204722" top="0.78740157480314965" bottom="0.78740157480314965" header="0.31496062992125984" footer="0.31496062992125984"/>
  <pageSetup paperSize="9" scale="56" fitToHeight="0" orientation="landscape" r:id="rId1"/>
  <headerFooter>
    <oddHeader>&amp;L&amp;G</oddHeader>
    <oddFooter xml:space="preserve">&amp;C&amp;"Arial,Normal"RJ Morais Engenharia e Arquitetura Ltda / CNPJ: 42.441.571/0001-01
www.rjmorais.com.br / rjmoraisengenharia@gmail.com / Fone: (37) 99954-4316
Av. Almansor de Sousa Rabelo, nº293, Centro, Arcos-MG </oddFooter>
  </headerFooter>
  <rowBreaks count="1" manualBreakCount="1">
    <brk id="27"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J54"/>
  <sheetViews>
    <sheetView view="pageBreakPreview" topLeftCell="A37" zoomScale="70" zoomScaleNormal="100" zoomScaleSheetLayoutView="70" zoomScalePageLayoutView="70" workbookViewId="0">
      <selection activeCell="B1" sqref="B1:G2"/>
    </sheetView>
  </sheetViews>
  <sheetFormatPr defaultRowHeight="26.25" x14ac:dyDescent="0.4"/>
  <cols>
    <col min="1" max="1" width="24.140625" style="7" bestFit="1" customWidth="1"/>
    <col min="2" max="2" width="12" style="7" bestFit="1" customWidth="1"/>
    <col min="3" max="3" width="13" bestFit="1" customWidth="1"/>
    <col min="4" max="4" width="108" customWidth="1"/>
    <col min="5" max="5" width="6.5703125" bestFit="1" customWidth="1"/>
    <col min="6" max="6" width="15.7109375" style="3" customWidth="1"/>
    <col min="7" max="7" width="12.28515625" customWidth="1"/>
    <col min="8" max="8" width="26.7109375" customWidth="1"/>
    <col min="9" max="9" width="29.5703125" customWidth="1"/>
    <col min="10" max="10" width="20.140625" style="73" bestFit="1" customWidth="1"/>
  </cols>
  <sheetData>
    <row r="1" spans="1:10" ht="15.75" x14ac:dyDescent="0.25">
      <c r="A1" s="209"/>
      <c r="B1" s="212" t="s">
        <v>30</v>
      </c>
      <c r="C1" s="212"/>
      <c r="D1" s="212"/>
      <c r="E1" s="212"/>
      <c r="F1" s="212"/>
      <c r="G1" s="213"/>
      <c r="H1" s="140" t="str">
        <f>Planilha!H1</f>
        <v>DATA = JULHO DE 2023</v>
      </c>
      <c r="I1" s="140"/>
      <c r="J1" s="141"/>
    </row>
    <row r="2" spans="1:10" ht="37.15" customHeight="1" x14ac:dyDescent="0.25">
      <c r="A2" s="210"/>
      <c r="B2" s="214"/>
      <c r="C2" s="214"/>
      <c r="D2" s="214"/>
      <c r="E2" s="214"/>
      <c r="F2" s="214"/>
      <c r="G2" s="215"/>
      <c r="H2" s="153" t="str">
        <f>Planilha!H2</f>
        <v>Data-Base (mês de ref.): SINAPI/JUN 2023 - SETOP/ABR 2023 - SUDECAP/ ABR 2023</v>
      </c>
      <c r="I2" s="154"/>
      <c r="J2" s="155"/>
    </row>
    <row r="3" spans="1:10" ht="35.450000000000003" customHeight="1" x14ac:dyDescent="0.25">
      <c r="A3" s="210"/>
      <c r="B3" s="145" t="str">
        <f>Planilha!B3</f>
        <v>REFORMA DA COBERTURA E PINTURA DA BIBLIOTECA PÚBLICA PROFESSORA WALDETE LESSA (CENTRO DE CULTURA E EVENTOS) - PATRIMÔNIO INVENTARIADO NO ANO DE 2014</v>
      </c>
      <c r="C3" s="145"/>
      <c r="D3" s="146"/>
      <c r="E3" s="167" t="s">
        <v>11</v>
      </c>
      <c r="F3" s="216"/>
      <c r="G3" s="217"/>
      <c r="H3" s="165" t="s">
        <v>28</v>
      </c>
      <c r="I3" s="166"/>
      <c r="J3" s="81">
        <f>Planilha!J3</f>
        <v>0.18959999999999999</v>
      </c>
    </row>
    <row r="4" spans="1:10" ht="19.899999999999999" customHeight="1" x14ac:dyDescent="0.25">
      <c r="A4" s="210"/>
      <c r="B4" s="145" t="str">
        <f>Planilha!B4</f>
        <v>LOCAL: RUA DIAMANTINA, 59, CENTRO - CEDRO DO ABAETÉ - MG</v>
      </c>
      <c r="C4" s="145"/>
      <c r="D4" s="146"/>
      <c r="E4" s="218"/>
      <c r="F4" s="219"/>
      <c r="G4" s="220"/>
      <c r="H4" s="142" t="s">
        <v>79</v>
      </c>
      <c r="I4" s="143"/>
      <c r="J4" s="144"/>
    </row>
    <row r="5" spans="1:10" ht="19.899999999999999" customHeight="1" thickBot="1" x14ac:dyDescent="0.3">
      <c r="A5" s="211"/>
      <c r="B5" s="224" t="str">
        <f>Planilha!B5</f>
        <v>PREFEITURA MUNICIPAL DE CEDRO DO ABAETÉ</v>
      </c>
      <c r="C5" s="224"/>
      <c r="D5" s="225"/>
      <c r="E5" s="221"/>
      <c r="F5" s="222"/>
      <c r="G5" s="223"/>
      <c r="H5" s="187" t="s">
        <v>10</v>
      </c>
      <c r="I5" s="188"/>
      <c r="J5" s="189"/>
    </row>
    <row r="6" spans="1:10" ht="15" x14ac:dyDescent="0.25">
      <c r="A6" s="232"/>
      <c r="B6" s="233" t="s">
        <v>1</v>
      </c>
      <c r="C6" s="233" t="s">
        <v>2</v>
      </c>
      <c r="D6" s="233" t="s">
        <v>3</v>
      </c>
      <c r="E6" s="233" t="s">
        <v>0</v>
      </c>
      <c r="F6" s="226" t="s">
        <v>31</v>
      </c>
      <c r="G6" s="226"/>
      <c r="H6" s="228" t="s">
        <v>32</v>
      </c>
      <c r="I6" s="228"/>
      <c r="J6" s="230" t="s">
        <v>33</v>
      </c>
    </row>
    <row r="7" spans="1:10" ht="15.75" thickBot="1" x14ac:dyDescent="0.3">
      <c r="A7" s="232"/>
      <c r="B7" s="234"/>
      <c r="C7" s="234"/>
      <c r="D7" s="234"/>
      <c r="E7" s="234"/>
      <c r="F7" s="227"/>
      <c r="G7" s="227"/>
      <c r="H7" s="229"/>
      <c r="I7" s="229"/>
      <c r="J7" s="231"/>
    </row>
    <row r="8" spans="1:10" ht="16.5" thickBot="1" x14ac:dyDescent="0.3">
      <c r="A8" s="92">
        <f>Planilha!A8</f>
        <v>1</v>
      </c>
      <c r="B8" s="202" t="str">
        <f>Planilha!B8</f>
        <v>SERVIÇOS PRELIMINARES</v>
      </c>
      <c r="C8" s="203"/>
      <c r="D8" s="203"/>
      <c r="E8" s="203"/>
      <c r="F8" s="203"/>
      <c r="G8" s="203"/>
      <c r="H8" s="203"/>
      <c r="I8" s="203"/>
      <c r="J8" s="204"/>
    </row>
    <row r="9" spans="1:10" ht="120.75" thickBot="1" x14ac:dyDescent="0.3">
      <c r="A9" s="35" t="str">
        <f>Planilha!A9</f>
        <v>Setop</v>
      </c>
      <c r="B9" s="36" t="str">
        <f>Planilha!B9</f>
        <v>ED-16660</v>
      </c>
      <c r="C9" s="37" t="str">
        <f>Planilha!C9</f>
        <v>1.1</v>
      </c>
      <c r="D9" s="82" t="str">
        <f>Planilha!D9</f>
        <v>FORNECIMENTO E COLOCAÇÃO DE PLACA DE OBRA EM CHAPA GALVANIZADA #26, ESP. 0,45 MM, PLOTADA COM ADESIVO VINÍLICO, AFIXADA COM REBITES 4,8X40 MM, EM ESTRUTURA METÁLICA DE METALON 20X20 MM, ESP. 1,25 MM, INCLUSIVE SUPORTE EM EUCALIPTO AUTOCLAVADO PINTADO COM TINTA PVA FORNECIMENTO E COLOCAÇÃO DE PLACA DE OBRA EM CHAPA GALVANIZADA #26, ESP. 0,45 MM, PLOTADA COM ADESIVO VINÍLICO, AFIXADA COM REBITES 4,8X40 MM, EM ESTRUTURA METÁLICA DE METALON 20X20 MM, ESP. 1,25 MM, INCLUSIVE SUPORTE EM EUCALIPTO AUTOCLAVADO PINTADO COM TINTA PVA DUAS (2) DEMÃOS</v>
      </c>
      <c r="E9" s="36" t="str">
        <f>Planilha!E9</f>
        <v>m²</v>
      </c>
      <c r="F9" s="199" t="s">
        <v>41</v>
      </c>
      <c r="G9" s="199"/>
      <c r="H9" s="199" t="s">
        <v>85</v>
      </c>
      <c r="I9" s="199"/>
      <c r="J9" s="83">
        <f>1.5*3</f>
        <v>4.5</v>
      </c>
    </row>
    <row r="10" spans="1:10" ht="16.5" thickBot="1" x14ac:dyDescent="0.3">
      <c r="A10" s="92">
        <f>Planilha!A10</f>
        <v>2</v>
      </c>
      <c r="B10" s="202" t="str">
        <f>Planilha!B10</f>
        <v xml:space="preserve">DEMOLIÇÕES E REMOÇÕES </v>
      </c>
      <c r="C10" s="203"/>
      <c r="D10" s="203"/>
      <c r="E10" s="203"/>
      <c r="F10" s="203"/>
      <c r="G10" s="203"/>
      <c r="H10" s="203"/>
      <c r="I10" s="203"/>
      <c r="J10" s="204"/>
    </row>
    <row r="11" spans="1:10" ht="91.15" customHeight="1" x14ac:dyDescent="0.25">
      <c r="A11" s="42" t="str">
        <f>Planilha!A11</f>
        <v>Setop</v>
      </c>
      <c r="B11" s="43" t="str">
        <f>Planilha!B11</f>
        <v>ED-48468</v>
      </c>
      <c r="C11" s="44" t="str">
        <f>Planilha!C11</f>
        <v>2.1</v>
      </c>
      <c r="D11" s="84" t="str">
        <f>Planilha!D11</f>
        <v>REMOÇÃO MANUAL DE LUMINÁRIA COMERCIAL, EMBUTIDA OU SOBREPOR, COM REAPROVEITAMENTO, INCLUSIVE AFASTAMENTO E EMPILHAMENTO, EXCLUSIVE TRANSPORTE E RETIRADA DO MATERIAL REMOVIDO NÃO REAPROVEITÁVEL</v>
      </c>
      <c r="E11" s="43" t="str">
        <f>Planilha!E11</f>
        <v>un</v>
      </c>
      <c r="F11" s="200" t="s">
        <v>74</v>
      </c>
      <c r="G11" s="201"/>
      <c r="H11" s="200" t="s">
        <v>176</v>
      </c>
      <c r="I11" s="201"/>
      <c r="J11" s="86">
        <f>12+15+3</f>
        <v>30</v>
      </c>
    </row>
    <row r="12" spans="1:10" ht="63" customHeight="1" x14ac:dyDescent="0.25">
      <c r="A12" s="42" t="str">
        <f>Planilha!A12</f>
        <v>Setop</v>
      </c>
      <c r="B12" s="43" t="str">
        <f>Planilha!B12</f>
        <v xml:space="preserve">ED-48463 </v>
      </c>
      <c r="C12" s="44" t="str">
        <f>Planilha!C12</f>
        <v>2.2</v>
      </c>
      <c r="D12" s="84" t="str">
        <f>Planilha!D12</f>
        <v>DEMOLIÇÃO MANUAL DE FORRO DE CHAPA OU PLACA DE GESSO, INCLUSIVE DEMOLIÇÃO DA ESTRUTURA DE SUSTENTAÇÃO, AFASTAMENTO E EMPILHAMENTO, EXCLUSIVE TRANSPORTE E RETIRADA DO MATERIAL DEMOLIDO</v>
      </c>
      <c r="E12" s="43" t="str">
        <f>Planilha!E12</f>
        <v>m²</v>
      </c>
      <c r="F12" s="198" t="s">
        <v>130</v>
      </c>
      <c r="G12" s="198"/>
      <c r="H12" s="198" t="s">
        <v>174</v>
      </c>
      <c r="I12" s="198"/>
      <c r="J12" s="86">
        <f>124.89+19.08+160.23</f>
        <v>304.2</v>
      </c>
    </row>
    <row r="13" spans="1:10" ht="51" customHeight="1" x14ac:dyDescent="0.25">
      <c r="A13" s="42" t="str">
        <f>Planilha!A13</f>
        <v>Setop</v>
      </c>
      <c r="B13" s="43" t="str">
        <f>Planilha!B13</f>
        <v>ED-48435</v>
      </c>
      <c r="C13" s="44" t="str">
        <f>Planilha!C13</f>
        <v>2.3</v>
      </c>
      <c r="D13" s="84" t="str">
        <f>Planilha!D13</f>
        <v>DEMOLIÇÃO MANUAL DE ALVENARIA DE TIJOLO CERÂMICO OU BLOCO DE CONCRETO, INCLUSIVE AFASTAMENTO E EMPILHAMENTO, EXCLUSIVE TRANSPORTE E RETIRADA DO MATERIAL DEMOLIDO</v>
      </c>
      <c r="E13" s="43" t="str">
        <f>Planilha!E13</f>
        <v>m³</v>
      </c>
      <c r="F13" s="198" t="s">
        <v>130</v>
      </c>
      <c r="G13" s="198"/>
      <c r="H13" s="198" t="s">
        <v>166</v>
      </c>
      <c r="I13" s="198"/>
      <c r="J13" s="86">
        <f>(19.15*0.2*1)+7*(0.2*0.2*1)</f>
        <v>4.1100000000000003</v>
      </c>
    </row>
    <row r="14" spans="1:10" ht="51.6" customHeight="1" thickBot="1" x14ac:dyDescent="0.3">
      <c r="A14" s="42" t="str">
        <f>Planilha!A14</f>
        <v>Sudecap (Construção)</v>
      </c>
      <c r="B14" s="43" t="str">
        <f>Planilha!B14</f>
        <v xml:space="preserve">02.28.02 </v>
      </c>
      <c r="C14" s="44" t="str">
        <f>Planilha!C14</f>
        <v>2.4</v>
      </c>
      <c r="D14" s="84" t="str">
        <f>Planilha!D14</f>
        <v>TRANSPORTE DE MATERIAL DEMOLIDO EM CAMINHAO 1 KM &lt; DMT &lt;= 2 KM</v>
      </c>
      <c r="E14" s="43" t="str">
        <f>Planilha!E14</f>
        <v>m³</v>
      </c>
      <c r="F14" s="198" t="s">
        <v>167</v>
      </c>
      <c r="G14" s="198"/>
      <c r="H14" s="198" t="s">
        <v>175</v>
      </c>
      <c r="I14" s="198"/>
      <c r="J14" s="86">
        <f>0.1*J12+J13</f>
        <v>34.53</v>
      </c>
    </row>
    <row r="15" spans="1:10" ht="16.5" thickBot="1" x14ac:dyDescent="0.3">
      <c r="A15" s="92">
        <f>Planilha!A15</f>
        <v>3</v>
      </c>
      <c r="B15" s="202" t="str">
        <f>Planilha!B15</f>
        <v>COBERTURA E ESCADA METÁLICA</v>
      </c>
      <c r="C15" s="203"/>
      <c r="D15" s="203"/>
      <c r="E15" s="203"/>
      <c r="F15" s="203"/>
      <c r="G15" s="203"/>
      <c r="H15" s="203"/>
      <c r="I15" s="203"/>
      <c r="J15" s="204"/>
    </row>
    <row r="16" spans="1:10" ht="60" x14ac:dyDescent="0.25">
      <c r="A16" s="35" t="str">
        <f>Planilha!A16</f>
        <v>Setop</v>
      </c>
      <c r="B16" s="36" t="str">
        <f>Planilha!B16</f>
        <v>ED-20603</v>
      </c>
      <c r="C16" s="37" t="str">
        <f>Planilha!C16</f>
        <v>3.1</v>
      </c>
      <c r="D16" s="82" t="str">
        <f>Planilha!D16</f>
        <v>FORNECIMENTO DE ESTRUTURA METÁLICA E ENGRADAMENTO METÁLICO, EM AÇO, PARA TELHADO, EXCLUSIVE TELHA, INCLUSIVE FABRICAÇÃO, TRANSPORTE, MONTAGEM E APLICAÇÃO DE FUNDO PREPARADOR ANTICORROSIVO EM SUPERFÍCIE METÁLICA, UMA (1) DEMÃO</v>
      </c>
      <c r="E16" s="36" t="str">
        <f>Planilha!E16</f>
        <v>kg</v>
      </c>
      <c r="F16" s="198" t="s">
        <v>154</v>
      </c>
      <c r="G16" s="198"/>
      <c r="H16" s="199" t="s">
        <v>155</v>
      </c>
      <c r="I16" s="199"/>
      <c r="J16" s="83">
        <f>(59.02+1905.32)+(64.39+1953.59)+129.37</f>
        <v>4111.6899999999996</v>
      </c>
    </row>
    <row r="17" spans="1:10" ht="45" x14ac:dyDescent="0.25">
      <c r="A17" s="35" t="str">
        <f>Planilha!A17</f>
        <v>Setop</v>
      </c>
      <c r="B17" s="36" t="str">
        <f>Planilha!B17</f>
        <v>ED-20576</v>
      </c>
      <c r="C17" s="37" t="str">
        <f>Planilha!C17</f>
        <v>3.2</v>
      </c>
      <c r="D17" s="82" t="str">
        <f>Planilha!D17</f>
        <v>FORNECIMENTO DE ESTRUTURA METÁLICA E ENGRADAMENTO METÁLICO PARA ESCADA, INCLUSIVE FABRICAÇÃO, TRANSPORTE, MONTAGEM, APLICAÇÃO DE FUNDO PREPARADOR ANTICORROSIVO, UMA (1) DEMÃO, E PINTURA ESMALTE, DUAS (2) DEMÃOS</v>
      </c>
      <c r="E17" s="36" t="str">
        <f>Planilha!E17</f>
        <v>m²</v>
      </c>
      <c r="F17" s="198" t="s">
        <v>130</v>
      </c>
      <c r="G17" s="198"/>
      <c r="H17" s="199" t="s">
        <v>171</v>
      </c>
      <c r="I17" s="199"/>
      <c r="J17" s="86">
        <f>2.8*0.8</f>
        <v>2.2399999999999998</v>
      </c>
    </row>
    <row r="18" spans="1:10" ht="45" x14ac:dyDescent="0.25">
      <c r="A18" s="35" t="str">
        <f>Planilha!A18</f>
        <v>Setop</v>
      </c>
      <c r="B18" s="36" t="str">
        <f>Planilha!B18</f>
        <v>ED-32095</v>
      </c>
      <c r="C18" s="37" t="str">
        <f>Planilha!C18</f>
        <v>3.3</v>
      </c>
      <c r="D18" s="82" t="str">
        <f>Planilha!D18</f>
        <v>GUARDA-CORPO INTERNO, ALTURA 110CM, EM TUBO GALVANIZADO, COM COSTURA, DIÂMETRO 2", ESP. 3MM, GRADIL COM DIVISÃO HORIZONTAL EM TUBO GALVANIZADO, COM COSTURA, DIÂMETRO 1", ESP. 3MM, EXCLUSIVE PINTURA</v>
      </c>
      <c r="E18" s="36" t="str">
        <f>Planilha!E18</f>
        <v>m</v>
      </c>
      <c r="F18" s="198" t="s">
        <v>130</v>
      </c>
      <c r="G18" s="198"/>
      <c r="H18" s="199" t="s">
        <v>199</v>
      </c>
      <c r="I18" s="199"/>
      <c r="J18" s="86">
        <f>2.8+0.8</f>
        <v>3.5999999999999996</v>
      </c>
    </row>
    <row r="19" spans="1:10" ht="45" x14ac:dyDescent="0.25">
      <c r="A19" s="35" t="str">
        <f>Planilha!A19</f>
        <v>Setop</v>
      </c>
      <c r="B19" s="36" t="str">
        <f>Planilha!B19</f>
        <v xml:space="preserve">ED-50935 </v>
      </c>
      <c r="C19" s="37" t="str">
        <f>Planilha!C19</f>
        <v>3.4</v>
      </c>
      <c r="D19" s="82" t="str">
        <f>Planilha!D19</f>
        <v>CORRIMÃO SIMPLES EM TUBO GALVANIZADO, COM COSTURA, DIÂMETRO 1.1/2", ESP. 3MM, FIXADO EM ALVENARIA, INCLUSIVE SUPORTE PARA CORRIMÃO EM BARRA CHATA (1"X1/2"), EXCLUSIVE PINTURA</v>
      </c>
      <c r="E19" s="36" t="str">
        <f>Planilha!E19</f>
        <v>m</v>
      </c>
      <c r="F19" s="198" t="s">
        <v>130</v>
      </c>
      <c r="G19" s="198"/>
      <c r="H19" s="199" t="s">
        <v>42</v>
      </c>
      <c r="I19" s="199"/>
      <c r="J19" s="86">
        <v>2.8</v>
      </c>
    </row>
    <row r="20" spans="1:10" ht="34.15" customHeight="1" x14ac:dyDescent="0.25">
      <c r="A20" s="35" t="str">
        <f>Planilha!A20</f>
        <v>Sinapi (Insumos)</v>
      </c>
      <c r="B20" s="36">
        <f>Planilha!B20</f>
        <v>1333</v>
      </c>
      <c r="C20" s="37" t="str">
        <f>Planilha!C20</f>
        <v>3.5</v>
      </c>
      <c r="D20" s="82" t="str">
        <f>Planilha!D20</f>
        <v>CHAPA DE ACO GROSSA, ASTM A36, E = 1/2 " (12,70 MM) 99,59 KG/M2</v>
      </c>
      <c r="E20" s="36" t="str">
        <f>Planilha!E20</f>
        <v>kg</v>
      </c>
      <c r="F20" s="198" t="s">
        <v>154</v>
      </c>
      <c r="G20" s="198"/>
      <c r="H20" s="199" t="s">
        <v>156</v>
      </c>
      <c r="I20" s="199"/>
      <c r="J20" s="85">
        <v>107.35</v>
      </c>
    </row>
    <row r="21" spans="1:10" ht="48.6" customHeight="1" x14ac:dyDescent="0.25">
      <c r="A21" s="35" t="str">
        <f>Planilha!A21</f>
        <v>Sudecap (Construção)</v>
      </c>
      <c r="B21" s="36" t="str">
        <f>Planilha!B21</f>
        <v xml:space="preserve">06.03.45  </v>
      </c>
      <c r="C21" s="37" t="str">
        <f>Planilha!C21</f>
        <v>3.6</v>
      </c>
      <c r="D21" s="82" t="str">
        <f>Planilha!D21</f>
        <v xml:space="preserve">AÇO CA-50 D = 16 MM </v>
      </c>
      <c r="E21" s="36" t="str">
        <f>Planilha!E21</f>
        <v>kg</v>
      </c>
      <c r="F21" s="198" t="s">
        <v>154</v>
      </c>
      <c r="G21" s="198"/>
      <c r="H21" s="199" t="s">
        <v>157</v>
      </c>
      <c r="I21" s="199"/>
      <c r="J21" s="86">
        <v>62.27</v>
      </c>
    </row>
    <row r="22" spans="1:10" ht="103.5" customHeight="1" x14ac:dyDescent="0.25">
      <c r="A22" s="35" t="str">
        <f>Planilha!A22</f>
        <v>Sudecap (Construção)</v>
      </c>
      <c r="B22" s="36" t="str">
        <f>Planilha!B22</f>
        <v xml:space="preserve">08.12.40 </v>
      </c>
      <c r="C22" s="37" t="str">
        <f>Planilha!C22</f>
        <v>3.7</v>
      </c>
      <c r="D22" s="82" t="str">
        <f>Planilha!D22</f>
        <v>COBERTURA EM TELHA METALICA GALVANIZADA TRAPEZOIDAL E=0,50MM SIMPLES</v>
      </c>
      <c r="E22" s="36" t="str">
        <f>Planilha!E22</f>
        <v>m²</v>
      </c>
      <c r="F22" s="198" t="s">
        <v>144</v>
      </c>
      <c r="G22" s="198"/>
      <c r="H22" s="199" t="s">
        <v>145</v>
      </c>
      <c r="I22" s="199"/>
      <c r="J22" s="85">
        <f>((4.1*10.45)+(6.22*11.3)-(3.7*2.3))+(10.92*19.15)+((5.31*15.2)*2)+(2.58*9.14)+(3.79*3.41)+(4.5*3.45)</f>
        <v>527.19309999999996</v>
      </c>
    </row>
    <row r="23" spans="1:10" ht="15.75" x14ac:dyDescent="0.25">
      <c r="A23" s="35" t="str">
        <f>Planilha!A23</f>
        <v>Setop</v>
      </c>
      <c r="B23" s="36" t="str">
        <f>Planilha!B23</f>
        <v>ED-48410</v>
      </c>
      <c r="C23" s="37" t="str">
        <f>Planilha!C23</f>
        <v>3.8</v>
      </c>
      <c r="D23" s="82" t="str">
        <f>Planilha!D23</f>
        <v>ENGRADAMENTO PARA TELHADO DE FIBROCIMENTO</v>
      </c>
      <c r="E23" s="36" t="str">
        <f>Planilha!E23</f>
        <v>m²</v>
      </c>
      <c r="F23" s="198" t="s">
        <v>130</v>
      </c>
      <c r="G23" s="198"/>
      <c r="H23" s="199" t="s">
        <v>143</v>
      </c>
      <c r="I23" s="199"/>
      <c r="J23" s="86">
        <f>(3.68*6.2)</f>
        <v>22.816000000000003</v>
      </c>
    </row>
    <row r="24" spans="1:10" ht="15.75" x14ac:dyDescent="0.25">
      <c r="A24" s="35" t="str">
        <f>Planilha!A24</f>
        <v>Sudecap (Construção)</v>
      </c>
      <c r="B24" s="36" t="str">
        <f>Planilha!B24</f>
        <v>08.09.05</v>
      </c>
      <c r="C24" s="37" t="str">
        <f>Planilha!C24</f>
        <v>3.9</v>
      </c>
      <c r="D24" s="82" t="str">
        <f>Planilha!D24</f>
        <v>COBERTURA EM TELHA FIBROCIMENTO ONDULADA E= 5,00 MM</v>
      </c>
      <c r="E24" s="36" t="str">
        <f>Planilha!E24</f>
        <v>m²</v>
      </c>
      <c r="F24" s="198" t="s">
        <v>130</v>
      </c>
      <c r="G24" s="198"/>
      <c r="H24" s="199" t="s">
        <v>142</v>
      </c>
      <c r="I24" s="199"/>
      <c r="J24" s="86">
        <f>(3.68*6.2)</f>
        <v>22.816000000000003</v>
      </c>
    </row>
    <row r="25" spans="1:10" ht="94.5" customHeight="1" x14ac:dyDescent="0.25">
      <c r="A25" s="42" t="str">
        <f>Planilha!A25</f>
        <v>Setop</v>
      </c>
      <c r="B25" s="43" t="str">
        <f>Planilha!B25</f>
        <v>ED-50654</v>
      </c>
      <c r="C25" s="44" t="str">
        <f>Planilha!C25</f>
        <v>3.10</v>
      </c>
      <c r="D25" s="84" t="str">
        <f>Planilha!D25</f>
        <v>CALHA EM CHAPA GALVANIZADA, ESP. 0,65MM (GSG-24), COM DESENVOLVIMENTO DE 33CM, INCLUSIVE IÇAMENTO MANUAL VERTICAL</v>
      </c>
      <c r="E25" s="43" t="str">
        <f>Planilha!E25</f>
        <v>m</v>
      </c>
      <c r="F25" s="198" t="s">
        <v>130</v>
      </c>
      <c r="G25" s="198"/>
      <c r="H25" s="200" t="s">
        <v>139</v>
      </c>
      <c r="I25" s="201"/>
      <c r="J25" s="85">
        <f>6.2+11.3+19.15+30.4+9.14+3.41</f>
        <v>79.599999999999994</v>
      </c>
    </row>
    <row r="26" spans="1:10" ht="97.5" customHeight="1" x14ac:dyDescent="0.25">
      <c r="A26" s="42" t="str">
        <f>Planilha!A26</f>
        <v>Setop</v>
      </c>
      <c r="B26" s="43" t="str">
        <f>Planilha!B26</f>
        <v>ED-50676</v>
      </c>
      <c r="C26" s="44" t="str">
        <f>Planilha!C26</f>
        <v>3.11</v>
      </c>
      <c r="D26" s="84" t="str">
        <f>Planilha!D26</f>
        <v>RUFO E CONTRARRUFO EM CHAPA GALVANIZADA, ESP. 0,65MM (GSG-24), COM DESENVOLVIMENTO DE 20CM, INCLUSIVE IÇAMENTO MANUAL VERTICAL</v>
      </c>
      <c r="E26" s="43" t="str">
        <f>Planilha!E26</f>
        <v>m</v>
      </c>
      <c r="F26" s="198" t="s">
        <v>130</v>
      </c>
      <c r="G26" s="198"/>
      <c r="H26" s="200" t="s">
        <v>141</v>
      </c>
      <c r="I26" s="201"/>
      <c r="J26" s="86">
        <f>14.05+57.25+37.2+22.2+14.84+11.51</f>
        <v>157.04999999999998</v>
      </c>
    </row>
    <row r="27" spans="1:10" ht="16.5" thickBot="1" x14ac:dyDescent="0.3">
      <c r="A27" s="42" t="str">
        <f>Planilha!A27</f>
        <v>Setop</v>
      </c>
      <c r="B27" s="43" t="str">
        <f>Planilha!B27</f>
        <v>ED-48402</v>
      </c>
      <c r="C27" s="44" t="str">
        <f>Planilha!C27</f>
        <v>3.12</v>
      </c>
      <c r="D27" s="84" t="str">
        <f>Planilha!D27</f>
        <v>COLOCAÇÃO DE CUMEEIRA GALVANIZADA TRAPEZOIDAL E = 0,50 MM, SIMPLES</v>
      </c>
      <c r="E27" s="43" t="str">
        <f>Planilha!E27</f>
        <v>m</v>
      </c>
      <c r="F27" s="198" t="s">
        <v>130</v>
      </c>
      <c r="G27" s="198"/>
      <c r="H27" s="198" t="s">
        <v>140</v>
      </c>
      <c r="I27" s="198"/>
      <c r="J27" s="86">
        <v>15.2</v>
      </c>
    </row>
    <row r="28" spans="1:10" ht="16.5" thickBot="1" x14ac:dyDescent="0.3">
      <c r="A28" s="92">
        <f>Planilha!A28</f>
        <v>4</v>
      </c>
      <c r="B28" s="202" t="str">
        <f>Planilha!B28</f>
        <v>PAREDE E FORRO DE GESSO</v>
      </c>
      <c r="C28" s="203"/>
      <c r="D28" s="203"/>
      <c r="E28" s="203"/>
      <c r="F28" s="203"/>
      <c r="G28" s="203"/>
      <c r="H28" s="203"/>
      <c r="I28" s="203"/>
      <c r="J28" s="204"/>
    </row>
    <row r="29" spans="1:10" ht="30" x14ac:dyDescent="0.25">
      <c r="A29" s="42" t="str">
        <f>Planilha!A29</f>
        <v>Setop</v>
      </c>
      <c r="B29" s="43" t="str">
        <f>Planilha!B29</f>
        <v>ED-48209</v>
      </c>
      <c r="C29" s="44" t="str">
        <f>Planilha!C29</f>
        <v>4.1</v>
      </c>
      <c r="D29" s="84" t="str">
        <f>Planilha!D29</f>
        <v>PAREDE EM CHAPA DE GESSO ACARTONADO (DRYWALL), DIVISÃO ENTRE ÁREAS SECAS DE UMA MESMA UNIDADE (ST/ST), ESP. 115 MM, INCLUSIVE MONTANTES, GUIAS E ACESSÓRIOS</v>
      </c>
      <c r="E29" s="43" t="str">
        <f>Planilha!E29</f>
        <v>m²</v>
      </c>
      <c r="F29" s="198" t="s">
        <v>130</v>
      </c>
      <c r="G29" s="198"/>
      <c r="H29" s="200" t="s">
        <v>131</v>
      </c>
      <c r="I29" s="201"/>
      <c r="J29" s="85">
        <f>8.53*3.3-(0.8*2.1)</f>
        <v>26.468999999999998</v>
      </c>
    </row>
    <row r="30" spans="1:10" ht="53.45" customHeight="1" x14ac:dyDescent="0.25">
      <c r="A30" s="42" t="str">
        <f>Planilha!A30</f>
        <v>Setop</v>
      </c>
      <c r="B30" s="43" t="str">
        <f>Planilha!B30</f>
        <v>ED-49687</v>
      </c>
      <c r="C30" s="44" t="str">
        <f>Planilha!C30</f>
        <v>4.2</v>
      </c>
      <c r="D30" s="84" t="str">
        <f>Planilha!D30</f>
        <v>FORRO EM CHAPA DE GESSO ACARTONADA, ESP. 12,5MM, COM FIXAÇÃO DO TIPO ESTRUTURADA EM PERFIL METÁLICO, EXCLUSIVE PERFIL TABICA, SANCA E MOLDURA, INCLUSIVE ACESSÓRIOS E FIXAÇÃO</v>
      </c>
      <c r="E30" s="43" t="str">
        <f>Planilha!E30</f>
        <v>m²</v>
      </c>
      <c r="F30" s="200" t="s">
        <v>76</v>
      </c>
      <c r="G30" s="201"/>
      <c r="H30" s="200" t="s">
        <v>174</v>
      </c>
      <c r="I30" s="201"/>
      <c r="J30" s="86">
        <f>124.89+19.08+160.23</f>
        <v>304.2</v>
      </c>
    </row>
    <row r="31" spans="1:10" ht="57.6" customHeight="1" thickBot="1" x14ac:dyDescent="0.3">
      <c r="A31" s="42" t="str">
        <f>Planilha!A31</f>
        <v>Setop</v>
      </c>
      <c r="B31" s="43" t="str">
        <f>Planilha!B31</f>
        <v>ED-28454</v>
      </c>
      <c r="C31" s="44" t="str">
        <f>Planilha!C31</f>
        <v>4.3</v>
      </c>
      <c r="D31" s="84" t="str">
        <f>Planilha!D31</f>
        <v>PERFIL TABICA GALVANIZADO, TIPO LISA, COM ACABAMENTO EM PINTURA, NA COR BRANCA, PARA FORRO EM CHAPA DE GESSO ACARTONADO, INCLUSIVE ACESSÓRIOS DE FIXAÇÃO</v>
      </c>
      <c r="E31" s="43" t="str">
        <f>Planilha!E31</f>
        <v>m</v>
      </c>
      <c r="F31" s="200" t="s">
        <v>89</v>
      </c>
      <c r="G31" s="201"/>
      <c r="H31" s="200" t="s">
        <v>177</v>
      </c>
      <c r="I31" s="201"/>
      <c r="J31" s="86">
        <f>50.3+20.66+51.2</f>
        <v>122.16</v>
      </c>
    </row>
    <row r="32" spans="1:10" ht="16.5" thickBot="1" x14ac:dyDescent="0.3">
      <c r="A32" s="92">
        <f>Planilha!A32</f>
        <v>5</v>
      </c>
      <c r="B32" s="202" t="str">
        <f>Planilha!B32</f>
        <v>PINTURA</v>
      </c>
      <c r="C32" s="203"/>
      <c r="D32" s="203"/>
      <c r="E32" s="203"/>
      <c r="F32" s="203"/>
      <c r="G32" s="203"/>
      <c r="H32" s="203"/>
      <c r="I32" s="203"/>
      <c r="J32" s="204"/>
    </row>
    <row r="33" spans="1:10" ht="53.45" customHeight="1" x14ac:dyDescent="0.25">
      <c r="A33" s="42" t="str">
        <f>Planilha!A33</f>
        <v>Setop</v>
      </c>
      <c r="B33" s="43" t="str">
        <f>Planilha!B33</f>
        <v xml:space="preserve">ED-50486 </v>
      </c>
      <c r="C33" s="44" t="str">
        <f>Planilha!C33</f>
        <v>5.1</v>
      </c>
      <c r="D33" s="84" t="str">
        <f>Planilha!D33</f>
        <v>EMASSAMENTO EM FORRO DE GESSO COM MASSA CORRIDA (PVA), UMA (1) DEMÃO, INCLUSIVE LIXAMENTO PARA PINTURA</v>
      </c>
      <c r="E33" s="43" t="str">
        <f>Planilha!E33</f>
        <v>m²</v>
      </c>
      <c r="F33" s="198" t="s">
        <v>130</v>
      </c>
      <c r="G33" s="198"/>
      <c r="H33" s="200" t="s">
        <v>174</v>
      </c>
      <c r="I33" s="201"/>
      <c r="J33" s="86">
        <f>124.89+19.08+160.23</f>
        <v>304.2</v>
      </c>
    </row>
    <row r="34" spans="1:10" ht="168" customHeight="1" x14ac:dyDescent="0.25">
      <c r="A34" s="42" t="str">
        <f>Planilha!A34</f>
        <v>Setop</v>
      </c>
      <c r="B34" s="43" t="str">
        <f>Planilha!B34</f>
        <v>ED-50479</v>
      </c>
      <c r="C34" s="44" t="str">
        <f>Planilha!C34</f>
        <v>5.2</v>
      </c>
      <c r="D34" s="84" t="str">
        <f>Planilha!D34</f>
        <v>EMASSAMENTO EM TETO COM MASSA CORRIDA (PVA), UMA (1) DEMÃO, INCLUSIVE LIXAMENTO PARA PINTURA</v>
      </c>
      <c r="E34" s="43" t="str">
        <f>Planilha!E34</f>
        <v>m²</v>
      </c>
      <c r="F34" s="198" t="s">
        <v>130</v>
      </c>
      <c r="G34" s="198"/>
      <c r="H34" s="200" t="s">
        <v>180</v>
      </c>
      <c r="I34" s="201"/>
      <c r="J34" s="86">
        <f>70.1+12.2+12.2+7.5+10.5+12.73+19.52+4.43+14.21</f>
        <v>163.39000000000001</v>
      </c>
    </row>
    <row r="35" spans="1:10" ht="30" x14ac:dyDescent="0.25">
      <c r="A35" s="35" t="str">
        <f>Planilha!A35</f>
        <v>Setop</v>
      </c>
      <c r="B35" s="36" t="str">
        <f>Planilha!B35</f>
        <v>ED-50484</v>
      </c>
      <c r="C35" s="37" t="str">
        <f>Planilha!C35</f>
        <v>5.3</v>
      </c>
      <c r="D35" s="82" t="str">
        <f>Planilha!D35</f>
        <v>EMASSAMENTO EM PAREDE EM CHAPA DE GESSO ACARTONADO (DRYWALL) COM MASSA CORRIDA (PVA), UMA (1) DEMÃO, INCLUSIVE LIXAMENTO PARA PINTURA</v>
      </c>
      <c r="E35" s="36" t="str">
        <f>Planilha!E35</f>
        <v>m²</v>
      </c>
      <c r="F35" s="198" t="s">
        <v>130</v>
      </c>
      <c r="G35" s="198"/>
      <c r="H35" s="200" t="s">
        <v>132</v>
      </c>
      <c r="I35" s="201"/>
      <c r="J35" s="85">
        <f>(8.53*3.3-(0.8*2.1))*2</f>
        <v>52.937999999999995</v>
      </c>
    </row>
    <row r="36" spans="1:10" ht="278.25" customHeight="1" x14ac:dyDescent="0.25">
      <c r="A36" s="35" t="str">
        <f>Planilha!A36</f>
        <v>Sudecap (Construção)</v>
      </c>
      <c r="B36" s="36" t="str">
        <f>Planilha!B36</f>
        <v>17.04.21</v>
      </c>
      <c r="C36" s="37" t="str">
        <f>Planilha!C36</f>
        <v>5.4</v>
      </c>
      <c r="D36" s="82" t="str">
        <f>Planilha!D36</f>
        <v>PINTURA LÁTEX (PVA) EM TETO, DUAS (2) DEMÃOS, EXCLUSIVE SELADOR ACRÍLICO E MASSA ACRÍLICA/CORRIDA (PVA)</v>
      </c>
      <c r="E36" s="36" t="str">
        <f>Planilha!E36</f>
        <v>m²</v>
      </c>
      <c r="F36" s="198" t="s">
        <v>130</v>
      </c>
      <c r="G36" s="198"/>
      <c r="H36" s="200" t="s">
        <v>146</v>
      </c>
      <c r="I36" s="201"/>
      <c r="J36" s="86">
        <f>70.1+12.2+12.2+124.89+7.5+10.5+19.08+12.73+160.23+19.52+4.43+14.21+(29+2.08+2.08)</f>
        <v>500.74999999999989</v>
      </c>
    </row>
    <row r="37" spans="1:10" ht="257.25" customHeight="1" x14ac:dyDescent="0.25">
      <c r="A37" s="42" t="str">
        <f>Planilha!A37</f>
        <v>Sudecap (Construção)</v>
      </c>
      <c r="B37" s="43" t="str">
        <f>Planilha!B37</f>
        <v>17.04.22</v>
      </c>
      <c r="C37" s="44" t="str">
        <f>Planilha!C37</f>
        <v>5.5</v>
      </c>
      <c r="D37" s="84" t="str">
        <f>Planilha!D37</f>
        <v>PINTURA LÁTEX (PVA) EM PAREDE, DUAS (2) DEMÃOS, EXCLUSIVE SELADOR ACRÍLICO E MASSA ACRÍLICA/CORRIDA (PVA) - FACES INTERNAS</v>
      </c>
      <c r="E37" s="43" t="str">
        <f>Planilha!E37</f>
        <v>m²</v>
      </c>
      <c r="F37" s="198" t="s">
        <v>147</v>
      </c>
      <c r="G37" s="198"/>
      <c r="H37" s="200" t="s">
        <v>148</v>
      </c>
      <c r="I37" s="201"/>
      <c r="J37" s="85">
        <f>((45.1*3.45)-(3.6*3+2*(1.1*2.5)+2*(0.9*2.1)+3.6*2.5))+((8*3.45)-(1.2*0.6))+((50.3*3.3)-(4*(0.8*2.1)+2.2*2.1+3.5*0.6+8*(0.8*2)+2*1.2))+((11*3.3)-(0.8*2.1+2*1.6))+((13*3.3)-(2*1.6+2*1.2+0.8*2.1))+((20.66*3.3)-(0.8*2.1+4*(0.8*2)))+((14.3*3.3)-(0.8*2.1+2*(0.8*2)))+((51.2*5.07)-(4*(1.1*2.5)+3*(2*1.6)+4*(2*1)+2.7*5.88))+((19.36*3.92)-(2.7*5.88+0.8*2.1+0.8*2.1))+((8.52*3.92)-(0.8*2.1+1.2*0.6))+((15.12*3.92)-(2*(0.8*2.1)+0.6*0.6))+((27*2.5)-(3.5*0.6+0.6*0.6))</f>
        <v>883.54499999999996</v>
      </c>
    </row>
    <row r="38" spans="1:10" ht="127.15" customHeight="1" thickBot="1" x14ac:dyDescent="0.3">
      <c r="A38" s="35" t="str">
        <f>Planilha!A38</f>
        <v>Sudecap (Construção)</v>
      </c>
      <c r="B38" s="36" t="str">
        <f>Planilha!B38</f>
        <v>17.03.21</v>
      </c>
      <c r="C38" s="37" t="str">
        <f>Planilha!C38</f>
        <v>5.6</v>
      </c>
      <c r="D38" s="82" t="str">
        <f>Planilha!D38</f>
        <v>PINTURA ACRÍLICA EM PAREDE, DUAS (2) DEMÃOS , EXCLUSIVE SELADOR ACRÍLICO E MASSA ACRÍLICA/CORRIDA (PVA) - FACES EXTERNAS</v>
      </c>
      <c r="E38" s="36" t="str">
        <f>Planilha!E38</f>
        <v>m²</v>
      </c>
      <c r="F38" s="198" t="s">
        <v>149</v>
      </c>
      <c r="G38" s="198"/>
      <c r="H38" s="199" t="s">
        <v>150</v>
      </c>
      <c r="I38" s="199"/>
      <c r="J38" s="86">
        <f>(((11.86*3.39)+(8.85*1.1)-(3.6*3))+(71.6-7*(0.8*2))+(75.7+6.67-(0.8*2.1)))+(((16.22*4)+(17.22*1.1)-7*(0.8*2))+81.59-(1.2*0.6)-(0.6*0.6))+(228.07-(3.5*0.6+2*(2*1.6)+1.2*0.6+3.6*2.5+2*(2.8*0.6)))+(96.5-(3*(2*1.6)+4*(2*1)+2*(1.1*2.5)))</f>
        <v>613.25239999999997</v>
      </c>
    </row>
    <row r="39" spans="1:10" ht="16.5" thickBot="1" x14ac:dyDescent="0.3">
      <c r="A39" s="92">
        <f>Planilha!A39</f>
        <v>6</v>
      </c>
      <c r="B39" s="202" t="str">
        <f>Planilha!B39</f>
        <v>INSTALAÇÕES ELÉTRICAS</v>
      </c>
      <c r="C39" s="203"/>
      <c r="D39" s="203"/>
      <c r="E39" s="203"/>
      <c r="F39" s="203"/>
      <c r="G39" s="203"/>
      <c r="H39" s="203"/>
      <c r="I39" s="203"/>
      <c r="J39" s="204"/>
    </row>
    <row r="40" spans="1:10" ht="16.5" thickBot="1" x14ac:dyDescent="0.3">
      <c r="A40" s="87" t="str">
        <f>Planilha!A40</f>
        <v>6.1</v>
      </c>
      <c r="B40" s="195" t="str">
        <f>Planilha!B40</f>
        <v>LUMINÁRIA E ACESSÓRIOS</v>
      </c>
      <c r="C40" s="196"/>
      <c r="D40" s="196"/>
      <c r="E40" s="196"/>
      <c r="F40" s="196"/>
      <c r="G40" s="196"/>
      <c r="H40" s="196"/>
      <c r="I40" s="196"/>
      <c r="J40" s="197"/>
    </row>
    <row r="41" spans="1:10" ht="16.149999999999999" customHeight="1" thickBot="1" x14ac:dyDescent="0.3">
      <c r="A41" s="42" t="str">
        <f>Planilha!A41</f>
        <v>Setop</v>
      </c>
      <c r="B41" s="43" t="str">
        <f>Planilha!B41</f>
        <v>ED-13357</v>
      </c>
      <c r="C41" s="44" t="str">
        <f>Planilha!C41</f>
        <v>6.1.1</v>
      </c>
      <c r="D41" s="84" t="str">
        <f>Planilha!D41</f>
        <v>LUMINÁRIA LED SOBREPOR LEDVANCE SLIM PLAFON</v>
      </c>
      <c r="E41" s="93" t="str">
        <f>Planilha!E41</f>
        <v>pç</v>
      </c>
      <c r="F41" s="198" t="s">
        <v>74</v>
      </c>
      <c r="G41" s="198"/>
      <c r="H41" s="198" t="s">
        <v>42</v>
      </c>
      <c r="I41" s="198"/>
      <c r="J41" s="122">
        <v>30</v>
      </c>
    </row>
    <row r="42" spans="1:10" ht="16.5" thickBot="1" x14ac:dyDescent="0.3">
      <c r="A42" s="92">
        <f>Planilha!A42</f>
        <v>7</v>
      </c>
      <c r="B42" s="202" t="str">
        <f>Planilha!B42</f>
        <v>LIMPEZA FINAL PARA ENTREGA DA OBRA</v>
      </c>
      <c r="C42" s="203"/>
      <c r="D42" s="203"/>
      <c r="E42" s="203"/>
      <c r="F42" s="203"/>
      <c r="G42" s="203"/>
      <c r="H42" s="203"/>
      <c r="I42" s="203"/>
      <c r="J42" s="204"/>
    </row>
    <row r="43" spans="1:10" ht="201.75" customHeight="1" thickBot="1" x14ac:dyDescent="0.3">
      <c r="A43" s="42" t="str">
        <f>Planilha!A43</f>
        <v>Setop</v>
      </c>
      <c r="B43" s="43" t="str">
        <f>Planilha!B43</f>
        <v>ED-50266</v>
      </c>
      <c r="C43" s="44" t="str">
        <f>Planilha!C43</f>
        <v>7.1</v>
      </c>
      <c r="D43" s="84" t="str">
        <f>Planilha!D43</f>
        <v>LIMPEZA FINAL PARA ENTREGA DA OBRA</v>
      </c>
      <c r="E43" s="43" t="str">
        <f>Planilha!E43</f>
        <v>m²</v>
      </c>
      <c r="F43" s="200" t="s">
        <v>76</v>
      </c>
      <c r="G43" s="201"/>
      <c r="H43" s="198" t="s">
        <v>133</v>
      </c>
      <c r="I43" s="198"/>
      <c r="J43" s="86">
        <f>25.4+76.9+12.2+12.2+124.89+7.5+10.5+19.08+12.73+160.23+19.52+4.43+14.21</f>
        <v>499.78999999999996</v>
      </c>
    </row>
    <row r="44" spans="1:10" ht="15" x14ac:dyDescent="0.25">
      <c r="A44" s="205"/>
      <c r="B44" s="206"/>
      <c r="C44" s="206"/>
      <c r="D44" s="88"/>
      <c r="E44" s="156" t="str">
        <f>Planilha!E45</f>
        <v>OBS: 1) Todos os itens deverão estar completamente concluídos e dentro das especificações de projetos para medição da etapa. Os materiais empregados, deverão rigorosamente seguir as especificações de qualidade destacadas na presente planilha.</v>
      </c>
      <c r="F44" s="157"/>
      <c r="G44" s="157"/>
      <c r="H44" s="157"/>
      <c r="I44" s="157"/>
      <c r="J44" s="158"/>
    </row>
    <row r="45" spans="1:10" ht="15" x14ac:dyDescent="0.25">
      <c r="A45" s="207"/>
      <c r="B45" s="208"/>
      <c r="C45" s="208"/>
      <c r="D45" s="123"/>
      <c r="E45" s="159"/>
      <c r="F45" s="160"/>
      <c r="G45" s="160"/>
      <c r="H45" s="160"/>
      <c r="I45" s="160"/>
      <c r="J45" s="161"/>
    </row>
    <row r="46" spans="1:10" ht="15" x14ac:dyDescent="0.25">
      <c r="A46" s="207"/>
      <c r="B46" s="208"/>
      <c r="C46" s="208"/>
      <c r="D46" s="123"/>
      <c r="E46" s="159"/>
      <c r="F46" s="160"/>
      <c r="G46" s="160"/>
      <c r="H46" s="160"/>
      <c r="I46" s="160"/>
      <c r="J46" s="161"/>
    </row>
    <row r="47" spans="1:10" ht="33.75" customHeight="1" thickBot="1" x14ac:dyDescent="0.3">
      <c r="A47" s="176">
        <f>Planilha!A48</f>
        <v>0</v>
      </c>
      <c r="B47" s="177"/>
      <c r="C47" s="177"/>
      <c r="D47" s="89"/>
      <c r="E47" s="162"/>
      <c r="F47" s="163"/>
      <c r="G47" s="163"/>
      <c r="H47" s="163"/>
      <c r="I47" s="163"/>
      <c r="J47" s="164"/>
    </row>
    <row r="48" spans="1:10" ht="24.75" customHeight="1" x14ac:dyDescent="0.4"/>
    <row r="54" ht="18.75" customHeight="1" x14ac:dyDescent="0.4"/>
  </sheetData>
  <mergeCells count="86">
    <mergeCell ref="H17:I17"/>
    <mergeCell ref="F21:G21"/>
    <mergeCell ref="H21:I21"/>
    <mergeCell ref="B39:J39"/>
    <mergeCell ref="F37:G37"/>
    <mergeCell ref="H37:I37"/>
    <mergeCell ref="F38:G38"/>
    <mergeCell ref="H38:I38"/>
    <mergeCell ref="F36:G36"/>
    <mergeCell ref="H36:I36"/>
    <mergeCell ref="F35:G35"/>
    <mergeCell ref="H35:I35"/>
    <mergeCell ref="B32:J32"/>
    <mergeCell ref="F9:G9"/>
    <mergeCell ref="H9:I9"/>
    <mergeCell ref="F30:G30"/>
    <mergeCell ref="H30:I30"/>
    <mergeCell ref="B28:J28"/>
    <mergeCell ref="F18:G18"/>
    <mergeCell ref="H18:I18"/>
    <mergeCell ref="F19:G19"/>
    <mergeCell ref="F29:G29"/>
    <mergeCell ref="H29:I29"/>
    <mergeCell ref="F20:G20"/>
    <mergeCell ref="H20:I20"/>
    <mergeCell ref="F25:G25"/>
    <mergeCell ref="F13:G13"/>
    <mergeCell ref="H13:I13"/>
    <mergeCell ref="F17:G17"/>
    <mergeCell ref="A6:A7"/>
    <mergeCell ref="B6:B7"/>
    <mergeCell ref="C6:C7"/>
    <mergeCell ref="D6:D7"/>
    <mergeCell ref="E6:E7"/>
    <mergeCell ref="F6:G7"/>
    <mergeCell ref="B8:J8"/>
    <mergeCell ref="H6:I7"/>
    <mergeCell ref="J6:J7"/>
    <mergeCell ref="H5:J5"/>
    <mergeCell ref="A1:A5"/>
    <mergeCell ref="B1:G2"/>
    <mergeCell ref="H1:J1"/>
    <mergeCell ref="H2:J2"/>
    <mergeCell ref="B3:D3"/>
    <mergeCell ref="E3:G5"/>
    <mergeCell ref="H3:I3"/>
    <mergeCell ref="B4:D4"/>
    <mergeCell ref="H4:J4"/>
    <mergeCell ref="B5:D5"/>
    <mergeCell ref="A44:C46"/>
    <mergeCell ref="A47:C47"/>
    <mergeCell ref="F43:G43"/>
    <mergeCell ref="H43:I43"/>
    <mergeCell ref="E44:J47"/>
    <mergeCell ref="B42:J42"/>
    <mergeCell ref="B10:J10"/>
    <mergeCell ref="F11:G11"/>
    <mergeCell ref="H11:I11"/>
    <mergeCell ref="F12:G12"/>
    <mergeCell ref="H12:I12"/>
    <mergeCell ref="F14:G14"/>
    <mergeCell ref="H14:I14"/>
    <mergeCell ref="F16:G16"/>
    <mergeCell ref="H16:I16"/>
    <mergeCell ref="F27:G27"/>
    <mergeCell ref="H27:I27"/>
    <mergeCell ref="H19:I19"/>
    <mergeCell ref="B15:J15"/>
    <mergeCell ref="F22:G22"/>
    <mergeCell ref="H22:I22"/>
    <mergeCell ref="B40:J40"/>
    <mergeCell ref="F41:G41"/>
    <mergeCell ref="H41:I41"/>
    <mergeCell ref="H23:I23"/>
    <mergeCell ref="F24:G24"/>
    <mergeCell ref="H24:I24"/>
    <mergeCell ref="H25:I25"/>
    <mergeCell ref="F26:G26"/>
    <mergeCell ref="H26:I26"/>
    <mergeCell ref="F34:G34"/>
    <mergeCell ref="H34:I34"/>
    <mergeCell ref="F33:G33"/>
    <mergeCell ref="H33:I33"/>
    <mergeCell ref="F31:G31"/>
    <mergeCell ref="H31:I31"/>
    <mergeCell ref="F23:G23"/>
  </mergeCells>
  <phoneticPr fontId="8" type="noConversion"/>
  <printOptions horizontalCentered="1" verticalCentered="1"/>
  <pageMargins left="0.51181102362204722" right="0.51181102362204722" top="0.78740157480314965" bottom="0.78740157480314965" header="0.31496062992125984" footer="0.31496062992125984"/>
  <pageSetup paperSize="9" scale="50" fitToHeight="0" orientation="landscape" r:id="rId1"/>
  <headerFooter>
    <oddHeader>&amp;L&amp;G</oddHeader>
    <oddFooter xml:space="preserve">&amp;C&amp;"Arial,Normal"RJ Morais Engenharia e Arquitetura Ltda / CNPJ: 42.441.571/0001-01
www.rjmorais.com.br / rjmoraisengenharia@gmail.com / Fone: (37) 99954-4316
Av. Almansor de Sousa Rabelo, nº293, Centro, Arcos-MG </oddFooter>
  </headerFooter>
  <rowBreaks count="3" manualBreakCount="3">
    <brk id="20" max="9" man="1"/>
    <brk id="34" max="9" man="1"/>
    <brk id="41"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29"/>
  <sheetViews>
    <sheetView showGridLines="0" view="pageBreakPreview" zoomScaleNormal="100" zoomScaleSheetLayoutView="100" workbookViewId="0">
      <selection activeCell="E6" sqref="E6"/>
    </sheetView>
  </sheetViews>
  <sheetFormatPr defaultColWidth="9.140625" defaultRowHeight="15" x14ac:dyDescent="0.25"/>
  <cols>
    <col min="1" max="1" width="5.5703125" style="10" bestFit="1" customWidth="1"/>
    <col min="2" max="2" width="9.140625" style="10"/>
    <col min="3" max="3" width="40" style="10" customWidth="1"/>
    <col min="4" max="4" width="12.28515625" style="10" bestFit="1" customWidth="1"/>
    <col min="5" max="5" width="12.85546875" style="10" bestFit="1" customWidth="1"/>
    <col min="6" max="7" width="12.7109375" style="10" customWidth="1"/>
    <col min="8" max="8" width="13.28515625" style="10" customWidth="1"/>
    <col min="9" max="9" width="7.42578125" style="10" bestFit="1" customWidth="1"/>
    <col min="10" max="10" width="8.42578125" style="10" bestFit="1" customWidth="1"/>
    <col min="11" max="11" width="9.140625" style="10"/>
    <col min="12" max="12" width="13.5703125" style="10" bestFit="1" customWidth="1"/>
    <col min="13" max="16384" width="9.140625" style="10"/>
  </cols>
  <sheetData>
    <row r="1" spans="1:10" ht="16.5" thickBot="1" x14ac:dyDescent="0.3">
      <c r="A1" s="235"/>
      <c r="B1" s="236"/>
      <c r="C1" s="236"/>
      <c r="D1" s="236"/>
      <c r="E1" s="236"/>
      <c r="F1" s="236"/>
      <c r="G1" s="236"/>
      <c r="H1" s="236"/>
      <c r="I1" s="236"/>
      <c r="J1" s="237"/>
    </row>
    <row r="2" spans="1:10" ht="16.5" thickBot="1" x14ac:dyDescent="0.3">
      <c r="A2" s="238" t="s">
        <v>13</v>
      </c>
      <c r="B2" s="239"/>
      <c r="C2" s="239"/>
      <c r="D2" s="239"/>
      <c r="E2" s="239"/>
      <c r="F2" s="239"/>
      <c r="G2" s="239"/>
      <c r="H2" s="239"/>
      <c r="I2" s="239"/>
      <c r="J2" s="240"/>
    </row>
    <row r="3" spans="1:10" ht="15.75" thickBot="1" x14ac:dyDescent="0.3">
      <c r="A3" s="241" t="str">
        <f>Planilha!B5</f>
        <v>PREFEITURA MUNICIPAL DE CEDRO DO ABAETÉ</v>
      </c>
      <c r="B3" s="242"/>
      <c r="C3" s="242"/>
      <c r="D3" s="242"/>
      <c r="E3" s="242"/>
      <c r="F3" s="242"/>
      <c r="G3" s="242"/>
      <c r="H3" s="242"/>
      <c r="I3" s="242"/>
      <c r="J3" s="243"/>
    </row>
    <row r="4" spans="1:10" ht="31.15" customHeight="1" thickBot="1" x14ac:dyDescent="0.3">
      <c r="A4" s="250" t="str">
        <f>Planilha!B3</f>
        <v>REFORMA DA COBERTURA E PINTURA DA BIBLIOTECA PÚBLICA PROFESSORA WALDETE LESSA (CENTRO DE CULTURA E EVENTOS) - PATRIMÔNIO INVENTARIADO NO ANO DE 2014</v>
      </c>
      <c r="B4" s="251"/>
      <c r="C4" s="251"/>
      <c r="D4" s="251"/>
      <c r="E4" s="251"/>
      <c r="F4" s="251"/>
      <c r="G4" s="252"/>
      <c r="H4" s="257" t="str">
        <f>Planilha!H1</f>
        <v>DATA = JULHO DE 2023</v>
      </c>
      <c r="I4" s="258"/>
      <c r="J4" s="259"/>
    </row>
    <row r="5" spans="1:10" ht="15.75" thickBot="1" x14ac:dyDescent="0.3">
      <c r="A5" s="248" t="str">
        <f>Planilha!B4</f>
        <v>LOCAL: RUA DIAMANTINA, 59, CENTRO - CEDRO DO ABAETÉ - MG</v>
      </c>
      <c r="B5" s="249"/>
      <c r="C5" s="249"/>
      <c r="D5" s="249"/>
      <c r="E5" s="249"/>
      <c r="F5" s="249"/>
      <c r="G5" s="249"/>
      <c r="H5" s="249"/>
      <c r="I5" s="113" t="s">
        <v>39</v>
      </c>
      <c r="J5" s="96" t="s">
        <v>82</v>
      </c>
    </row>
    <row r="6" spans="1:10" ht="26.25" thickBot="1" x14ac:dyDescent="0.3">
      <c r="A6" s="8" t="s">
        <v>2</v>
      </c>
      <c r="B6" s="244" t="s">
        <v>14</v>
      </c>
      <c r="C6" s="245"/>
      <c r="D6" s="6" t="s">
        <v>15</v>
      </c>
      <c r="E6" s="4" t="s">
        <v>16</v>
      </c>
      <c r="F6" s="5" t="s">
        <v>17</v>
      </c>
      <c r="G6" s="2" t="s">
        <v>18</v>
      </c>
      <c r="H6" s="2" t="s">
        <v>34</v>
      </c>
      <c r="I6" s="246" t="s">
        <v>19</v>
      </c>
      <c r="J6" s="247"/>
    </row>
    <row r="7" spans="1:10" x14ac:dyDescent="0.25">
      <c r="A7" s="263">
        <v>1</v>
      </c>
      <c r="B7" s="265" t="str">
        <f>Planilha!B8</f>
        <v>SERVIÇOS PRELIMINARES</v>
      </c>
      <c r="C7" s="266"/>
      <c r="D7" s="114" t="s">
        <v>20</v>
      </c>
      <c r="E7" s="1" t="e">
        <f>E8/$E$21</f>
        <v>#DIV/0!</v>
      </c>
      <c r="F7" s="115">
        <v>1</v>
      </c>
      <c r="G7" s="116"/>
      <c r="H7" s="116"/>
      <c r="I7" s="253">
        <f t="shared" ref="I7:I12" si="0">SUM(F7:H7)</f>
        <v>1</v>
      </c>
      <c r="J7" s="254"/>
    </row>
    <row r="8" spans="1:10" ht="15.75" thickBot="1" x14ac:dyDescent="0.3">
      <c r="A8" s="264"/>
      <c r="B8" s="267"/>
      <c r="C8" s="268"/>
      <c r="D8" s="117" t="s">
        <v>21</v>
      </c>
      <c r="E8" s="118">
        <f>Planilha!J8</f>
        <v>0</v>
      </c>
      <c r="F8" s="119">
        <f>F7*$E8</f>
        <v>0</v>
      </c>
      <c r="G8" s="119"/>
      <c r="H8" s="119"/>
      <c r="I8" s="255">
        <f t="shared" si="0"/>
        <v>0</v>
      </c>
      <c r="J8" s="256"/>
    </row>
    <row r="9" spans="1:10" ht="15" customHeight="1" x14ac:dyDescent="0.25">
      <c r="A9" s="263">
        <v>2</v>
      </c>
      <c r="B9" s="265" t="str">
        <f>Planilha!B10</f>
        <v xml:space="preserve">DEMOLIÇÕES E REMOÇÕES </v>
      </c>
      <c r="C9" s="266"/>
      <c r="D9" s="114" t="s">
        <v>20</v>
      </c>
      <c r="E9" s="1" t="e">
        <f>E10/$E$21</f>
        <v>#DIV/0!</v>
      </c>
      <c r="F9" s="115">
        <v>1</v>
      </c>
      <c r="G9" s="116"/>
      <c r="H9" s="116"/>
      <c r="I9" s="253">
        <f t="shared" si="0"/>
        <v>1</v>
      </c>
      <c r="J9" s="254"/>
    </row>
    <row r="10" spans="1:10" ht="15.75" thickBot="1" x14ac:dyDescent="0.3">
      <c r="A10" s="264"/>
      <c r="B10" s="267"/>
      <c r="C10" s="268"/>
      <c r="D10" s="117" t="s">
        <v>21</v>
      </c>
      <c r="E10" s="118">
        <f>Planilha!J10</f>
        <v>0</v>
      </c>
      <c r="F10" s="119">
        <f>F9*$E10</f>
        <v>0</v>
      </c>
      <c r="G10" s="119"/>
      <c r="H10" s="119"/>
      <c r="I10" s="255">
        <f t="shared" si="0"/>
        <v>0</v>
      </c>
      <c r="J10" s="256"/>
    </row>
    <row r="11" spans="1:10" ht="14.45" customHeight="1" x14ac:dyDescent="0.25">
      <c r="A11" s="263">
        <v>3</v>
      </c>
      <c r="B11" s="265" t="str">
        <f>Planilha!B15</f>
        <v>COBERTURA E ESCADA METÁLICA</v>
      </c>
      <c r="C11" s="266"/>
      <c r="D11" s="114" t="s">
        <v>20</v>
      </c>
      <c r="E11" s="1" t="e">
        <f>E12/$E$21</f>
        <v>#DIV/0!</v>
      </c>
      <c r="F11" s="115">
        <v>0.5</v>
      </c>
      <c r="G11" s="116">
        <v>0.4</v>
      </c>
      <c r="H11" s="116">
        <v>0.1</v>
      </c>
      <c r="I11" s="253">
        <f t="shared" si="0"/>
        <v>1</v>
      </c>
      <c r="J11" s="254"/>
    </row>
    <row r="12" spans="1:10" ht="15.75" thickBot="1" x14ac:dyDescent="0.3">
      <c r="A12" s="264"/>
      <c r="B12" s="267"/>
      <c r="C12" s="268"/>
      <c r="D12" s="117" t="s">
        <v>21</v>
      </c>
      <c r="E12" s="118">
        <f>Planilha!J15</f>
        <v>0</v>
      </c>
      <c r="F12" s="119">
        <f>F11*$E12</f>
        <v>0</v>
      </c>
      <c r="G12" s="119">
        <f t="shared" ref="G12" si="1">G11*$E12</f>
        <v>0</v>
      </c>
      <c r="H12" s="119">
        <f t="shared" ref="H12" si="2">H11*$E12</f>
        <v>0</v>
      </c>
      <c r="I12" s="255">
        <f t="shared" si="0"/>
        <v>0</v>
      </c>
      <c r="J12" s="256"/>
    </row>
    <row r="13" spans="1:10" x14ac:dyDescent="0.25">
      <c r="A13" s="263">
        <v>4</v>
      </c>
      <c r="B13" s="265" t="str">
        <f>Planilha!B28</f>
        <v>PAREDE E FORRO DE GESSO</v>
      </c>
      <c r="C13" s="266"/>
      <c r="D13" s="114" t="s">
        <v>20</v>
      </c>
      <c r="E13" s="1" t="e">
        <f>E14/$E$21</f>
        <v>#DIV/0!</v>
      </c>
      <c r="F13" s="115"/>
      <c r="G13" s="116">
        <v>0.5</v>
      </c>
      <c r="H13" s="116">
        <v>0.5</v>
      </c>
      <c r="I13" s="253">
        <f t="shared" ref="I13:I14" si="3">SUM(F13:H13)</f>
        <v>1</v>
      </c>
      <c r="J13" s="254"/>
    </row>
    <row r="14" spans="1:10" ht="15.75" thickBot="1" x14ac:dyDescent="0.3">
      <c r="A14" s="264"/>
      <c r="B14" s="267"/>
      <c r="C14" s="268"/>
      <c r="D14" s="117" t="s">
        <v>21</v>
      </c>
      <c r="E14" s="118">
        <f>Planilha!J28</f>
        <v>0</v>
      </c>
      <c r="F14" s="119"/>
      <c r="G14" s="119">
        <f t="shared" ref="G14" si="4">G13*$E14</f>
        <v>0</v>
      </c>
      <c r="H14" s="119">
        <f t="shared" ref="H14" si="5">H13*$E14</f>
        <v>0</v>
      </c>
      <c r="I14" s="255">
        <f t="shared" si="3"/>
        <v>0</v>
      </c>
      <c r="J14" s="256"/>
    </row>
    <row r="15" spans="1:10" ht="15" customHeight="1" x14ac:dyDescent="0.25">
      <c r="A15" s="263">
        <v>5</v>
      </c>
      <c r="B15" s="265" t="str">
        <f>Planilha!B32</f>
        <v>PINTURA</v>
      </c>
      <c r="C15" s="266"/>
      <c r="D15" s="114" t="s">
        <v>20</v>
      </c>
      <c r="E15" s="1" t="e">
        <f>E16/$E$21</f>
        <v>#DIV/0!</v>
      </c>
      <c r="F15" s="115"/>
      <c r="G15" s="116"/>
      <c r="H15" s="116">
        <v>1</v>
      </c>
      <c r="I15" s="253">
        <f t="shared" ref="I15:I18" si="6">SUM(F15:H15)</f>
        <v>1</v>
      </c>
      <c r="J15" s="254"/>
    </row>
    <row r="16" spans="1:10" ht="15.75" thickBot="1" x14ac:dyDescent="0.3">
      <c r="A16" s="264"/>
      <c r="B16" s="267"/>
      <c r="C16" s="268"/>
      <c r="D16" s="117" t="s">
        <v>21</v>
      </c>
      <c r="E16" s="118">
        <f>Planilha!J32</f>
        <v>0</v>
      </c>
      <c r="F16" s="119"/>
      <c r="G16" s="119"/>
      <c r="H16" s="119">
        <f t="shared" ref="H16" si="7">H15*$E16</f>
        <v>0</v>
      </c>
      <c r="I16" s="255">
        <f t="shared" si="6"/>
        <v>0</v>
      </c>
      <c r="J16" s="256"/>
    </row>
    <row r="17" spans="1:12" ht="15" customHeight="1" x14ac:dyDescent="0.25">
      <c r="A17" s="263">
        <v>6</v>
      </c>
      <c r="B17" s="265" t="str">
        <f>Planilha!B39</f>
        <v>INSTALAÇÕES ELÉTRICAS</v>
      </c>
      <c r="C17" s="266"/>
      <c r="D17" s="114" t="s">
        <v>20</v>
      </c>
      <c r="E17" s="1" t="e">
        <f>E18/$E$21</f>
        <v>#DIV/0!</v>
      </c>
      <c r="F17" s="115"/>
      <c r="G17" s="116"/>
      <c r="H17" s="116">
        <v>1</v>
      </c>
      <c r="I17" s="253">
        <f t="shared" si="6"/>
        <v>1</v>
      </c>
      <c r="J17" s="254"/>
    </row>
    <row r="18" spans="1:12" ht="15.75" thickBot="1" x14ac:dyDescent="0.3">
      <c r="A18" s="264"/>
      <c r="B18" s="267"/>
      <c r="C18" s="268"/>
      <c r="D18" s="117" t="s">
        <v>21</v>
      </c>
      <c r="E18" s="118">
        <f>Planilha!J39</f>
        <v>0</v>
      </c>
      <c r="F18" s="119"/>
      <c r="G18" s="119"/>
      <c r="H18" s="119">
        <f t="shared" ref="H18" si="8">H17*$E18</f>
        <v>0</v>
      </c>
      <c r="I18" s="255">
        <f t="shared" si="6"/>
        <v>0</v>
      </c>
      <c r="J18" s="256"/>
    </row>
    <row r="19" spans="1:12" ht="14.45" customHeight="1" x14ac:dyDescent="0.25">
      <c r="A19" s="263">
        <v>7</v>
      </c>
      <c r="B19" s="265" t="str">
        <f>Planilha!B42</f>
        <v>LIMPEZA FINAL PARA ENTREGA DA OBRA</v>
      </c>
      <c r="C19" s="266"/>
      <c r="D19" s="114" t="s">
        <v>20</v>
      </c>
      <c r="E19" s="1" t="e">
        <f>E20/$E$21</f>
        <v>#DIV/0!</v>
      </c>
      <c r="F19" s="115"/>
      <c r="G19" s="116"/>
      <c r="H19" s="116">
        <v>1</v>
      </c>
      <c r="I19" s="253">
        <f t="shared" ref="I19:I20" si="9">SUM(F19:H19)</f>
        <v>1</v>
      </c>
      <c r="J19" s="254"/>
    </row>
    <row r="20" spans="1:12" ht="15.75" thickBot="1" x14ac:dyDescent="0.3">
      <c r="A20" s="264"/>
      <c r="B20" s="267"/>
      <c r="C20" s="268"/>
      <c r="D20" s="117" t="s">
        <v>21</v>
      </c>
      <c r="E20" s="118">
        <f>Planilha!J42</f>
        <v>0</v>
      </c>
      <c r="F20" s="119"/>
      <c r="G20" s="119"/>
      <c r="H20" s="119">
        <f t="shared" ref="H20" si="10">H19*$E20</f>
        <v>0</v>
      </c>
      <c r="I20" s="255">
        <f t="shared" si="9"/>
        <v>0</v>
      </c>
      <c r="J20" s="256"/>
    </row>
    <row r="21" spans="1:12" s="9" customFormat="1" ht="15.75" customHeight="1" thickBot="1" x14ac:dyDescent="0.3">
      <c r="A21" s="263" t="s">
        <v>43</v>
      </c>
      <c r="B21" s="269"/>
      <c r="C21" s="269"/>
      <c r="D21" s="270"/>
      <c r="E21" s="120">
        <f>E8+E10+E12+E14+E16+E18+E20</f>
        <v>0</v>
      </c>
      <c r="F21" s="121">
        <f>F8+F10+F12+F14+F16+F18+F20</f>
        <v>0</v>
      </c>
      <c r="G21" s="121">
        <f t="shared" ref="G21:H21" si="11">G8+G10+G12+G14+G16+G18+G20</f>
        <v>0</v>
      </c>
      <c r="H21" s="121">
        <f t="shared" si="11"/>
        <v>0</v>
      </c>
      <c r="I21" s="260">
        <f>I8+I10+I12+I14+I16+I18+I20</f>
        <v>0</v>
      </c>
      <c r="J21" s="261"/>
    </row>
    <row r="22" spans="1:12" ht="14.45" customHeight="1" x14ac:dyDescent="0.25">
      <c r="A22" s="271" t="s">
        <v>172</v>
      </c>
      <c r="B22" s="272"/>
      <c r="C22" s="272"/>
      <c r="D22" s="273"/>
      <c r="E22" s="283" t="str">
        <f>Planilha!E45</f>
        <v>OBS: 1) Todos os itens deverão estar completamente concluídos e dentro das especificações de projetos para medição da etapa. Os materiais empregados, deverão rigorosamente seguir as especificações de qualidade destacadas na presente planilha.</v>
      </c>
      <c r="F22" s="284"/>
      <c r="G22" s="284"/>
      <c r="H22" s="284"/>
      <c r="I22" s="284"/>
      <c r="J22" s="285"/>
      <c r="K22" s="11"/>
    </row>
    <row r="23" spans="1:12" ht="15" customHeight="1" x14ac:dyDescent="0.25">
      <c r="A23" s="274"/>
      <c r="B23" s="275"/>
      <c r="C23" s="275"/>
      <c r="D23" s="276"/>
      <c r="E23" s="286"/>
      <c r="F23" s="287"/>
      <c r="G23" s="287"/>
      <c r="H23" s="287"/>
      <c r="I23" s="287"/>
      <c r="J23" s="288"/>
      <c r="K23" s="11"/>
    </row>
    <row r="24" spans="1:12" ht="20.45" customHeight="1" x14ac:dyDescent="0.25">
      <c r="A24" s="274"/>
      <c r="B24" s="275"/>
      <c r="C24" s="275"/>
      <c r="D24" s="276"/>
      <c r="E24" s="286"/>
      <c r="F24" s="287"/>
      <c r="G24" s="287"/>
      <c r="H24" s="287"/>
      <c r="I24" s="287"/>
      <c r="J24" s="288"/>
      <c r="K24" s="11"/>
      <c r="L24" s="30"/>
    </row>
    <row r="25" spans="1:12" ht="15" customHeight="1" x14ac:dyDescent="0.25">
      <c r="A25" s="277"/>
      <c r="B25" s="278"/>
      <c r="C25" s="278"/>
      <c r="D25" s="279"/>
      <c r="E25" s="286"/>
      <c r="F25" s="287"/>
      <c r="G25" s="287"/>
      <c r="H25" s="287"/>
      <c r="I25" s="287"/>
      <c r="J25" s="288"/>
      <c r="K25" s="11"/>
    </row>
    <row r="26" spans="1:12" ht="15" customHeight="1" thickBot="1" x14ac:dyDescent="0.3">
      <c r="A26" s="280"/>
      <c r="B26" s="281"/>
      <c r="C26" s="281"/>
      <c r="D26" s="282"/>
      <c r="E26" s="289"/>
      <c r="F26" s="290"/>
      <c r="G26" s="290"/>
      <c r="H26" s="290"/>
      <c r="I26" s="290"/>
      <c r="J26" s="291"/>
      <c r="K26" s="11"/>
    </row>
    <row r="29" spans="1:12" ht="18" x14ac:dyDescent="0.25">
      <c r="C29" s="12"/>
      <c r="D29" s="262"/>
      <c r="E29" s="262"/>
      <c r="F29" s="262"/>
    </row>
  </sheetData>
  <mergeCells count="42">
    <mergeCell ref="E22:J26"/>
    <mergeCell ref="A19:A20"/>
    <mergeCell ref="B19:C20"/>
    <mergeCell ref="I19:J19"/>
    <mergeCell ref="I20:J20"/>
    <mergeCell ref="D29:F29"/>
    <mergeCell ref="A7:A8"/>
    <mergeCell ref="B7:C8"/>
    <mergeCell ref="A11:A12"/>
    <mergeCell ref="B11:C12"/>
    <mergeCell ref="A9:A10"/>
    <mergeCell ref="B9:C10"/>
    <mergeCell ref="A21:D21"/>
    <mergeCell ref="A13:A14"/>
    <mergeCell ref="B13:C14"/>
    <mergeCell ref="A17:A18"/>
    <mergeCell ref="B17:C18"/>
    <mergeCell ref="A15:A16"/>
    <mergeCell ref="B15:C16"/>
    <mergeCell ref="A22:D24"/>
    <mergeCell ref="A25:D26"/>
    <mergeCell ref="I9:J9"/>
    <mergeCell ref="I10:J10"/>
    <mergeCell ref="I12:J12"/>
    <mergeCell ref="H4:J4"/>
    <mergeCell ref="I21:J21"/>
    <mergeCell ref="I7:J7"/>
    <mergeCell ref="I8:J8"/>
    <mergeCell ref="I11:J11"/>
    <mergeCell ref="I13:J13"/>
    <mergeCell ref="I14:J14"/>
    <mergeCell ref="I17:J17"/>
    <mergeCell ref="I18:J18"/>
    <mergeCell ref="I15:J15"/>
    <mergeCell ref="I16:J16"/>
    <mergeCell ref="A1:J1"/>
    <mergeCell ref="A2:J2"/>
    <mergeCell ref="A3:J3"/>
    <mergeCell ref="B6:C6"/>
    <mergeCell ref="I6:J6"/>
    <mergeCell ref="A5:H5"/>
    <mergeCell ref="A4:G4"/>
  </mergeCells>
  <conditionalFormatting sqref="F7:H7 F9:H9 F11:H11">
    <cfRule type="cellIs" dxfId="9" priority="43" operator="greaterThan">
      <formula>0</formula>
    </cfRule>
  </conditionalFormatting>
  <conditionalFormatting sqref="F13:H13">
    <cfRule type="cellIs" dxfId="8" priority="8" operator="greaterThan">
      <formula>0</formula>
    </cfRule>
  </conditionalFormatting>
  <conditionalFormatting sqref="F15:H15">
    <cfRule type="cellIs" dxfId="7" priority="5" operator="greaterThan">
      <formula>0</formula>
    </cfRule>
  </conditionalFormatting>
  <conditionalFormatting sqref="F17:H17">
    <cfRule type="cellIs" dxfId="6" priority="4" operator="greaterThan">
      <formula>0</formula>
    </cfRule>
  </conditionalFormatting>
  <conditionalFormatting sqref="F19:H19">
    <cfRule type="cellIs" dxfId="5" priority="1" operator="greaterThan">
      <formula>0</formula>
    </cfRule>
  </conditionalFormatting>
  <printOptions horizontalCentered="1" verticalCentered="1"/>
  <pageMargins left="0.51181102362204722" right="0.51181102362204722" top="1.3779527559055118" bottom="0.78740157480314965" header="0.31496062992125984" footer="0.31496062992125984"/>
  <pageSetup paperSize="9" orientation="landscape" r:id="rId1"/>
  <headerFooter>
    <oddHeader>&amp;L&amp;G</oddHeader>
    <oddFooter xml:space="preserve">&amp;C&amp;"Arial,Normal"&amp;10RJ Morais Engenharia e Arquitetura Ltda / CNPJ: 42.441.571/0001-01
www.rjmorais.com.br / rjmoraisengenharia@gmail.com / Fone: (37) 99954-4316
Av. Almansor de Sousa Rabelo, nº293, Centro, Arcos-MG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C44D1-2C83-45DF-9811-0F625D6D4A2D}">
  <sheetPr>
    <pageSetUpPr fitToPage="1"/>
  </sheetPr>
  <dimension ref="A1:K25"/>
  <sheetViews>
    <sheetView view="pageBreakPreview" zoomScaleNormal="100" zoomScaleSheetLayoutView="100" workbookViewId="0">
      <selection activeCell="F7" sqref="F7:I13"/>
    </sheetView>
  </sheetViews>
  <sheetFormatPr defaultRowHeight="15" x14ac:dyDescent="0.25"/>
  <cols>
    <col min="1" max="1" width="6.28515625" customWidth="1"/>
    <col min="2" max="2" width="13.28515625" customWidth="1"/>
    <col min="3" max="3" width="33.85546875" customWidth="1"/>
    <col min="4" max="4" width="11.140625" customWidth="1"/>
    <col min="5" max="5" width="7.140625" customWidth="1"/>
    <col min="6" max="6" width="14.5703125" bestFit="1" customWidth="1"/>
    <col min="7" max="7" width="14.28515625" bestFit="1" customWidth="1"/>
    <col min="8" max="8" width="15.85546875" bestFit="1" customWidth="1"/>
    <col min="9" max="9" width="15.28515625" customWidth="1"/>
  </cols>
  <sheetData>
    <row r="1" spans="1:11" s="14" customFormat="1" ht="15" customHeight="1" thickBot="1" x14ac:dyDescent="0.3">
      <c r="A1" s="238" t="s">
        <v>46</v>
      </c>
      <c r="B1" s="239"/>
      <c r="C1" s="239"/>
      <c r="D1" s="239"/>
      <c r="E1" s="239"/>
      <c r="F1" s="239"/>
      <c r="G1" s="239"/>
      <c r="H1" s="239"/>
      <c r="I1" s="240"/>
      <c r="J1" s="13"/>
      <c r="K1" s="13"/>
    </row>
    <row r="2" spans="1:11" s="14" customFormat="1" ht="46.9" customHeight="1" x14ac:dyDescent="0.25">
      <c r="A2" s="304" t="s">
        <v>69</v>
      </c>
      <c r="B2" s="295"/>
      <c r="C2" s="305"/>
      <c r="D2" s="294" t="str">
        <f>Planilha!B3</f>
        <v>REFORMA DA COBERTURA E PINTURA DA BIBLIOTECA PÚBLICA PROFESSORA WALDETE LESSA (CENTRO DE CULTURA E EVENTOS) - PATRIMÔNIO INVENTARIADO NO ANO DE 2014</v>
      </c>
      <c r="E2" s="295"/>
      <c r="F2" s="295"/>
      <c r="G2" s="295"/>
      <c r="H2" s="295"/>
      <c r="I2" s="296"/>
      <c r="J2" s="15"/>
      <c r="K2" s="15"/>
    </row>
    <row r="3" spans="1:11" s="14" customFormat="1" ht="15" customHeight="1" x14ac:dyDescent="0.25">
      <c r="A3" s="297" t="s">
        <v>68</v>
      </c>
      <c r="B3" s="298"/>
      <c r="C3" s="299"/>
      <c r="D3" s="309">
        <f>Planilha!J44</f>
        <v>0</v>
      </c>
      <c r="E3" s="310"/>
      <c r="F3" s="97"/>
      <c r="G3" s="98" t="s">
        <v>28</v>
      </c>
      <c r="H3" s="99">
        <f>I5</f>
        <v>0.18959999999999999</v>
      </c>
      <c r="I3" s="100"/>
      <c r="J3" s="16"/>
      <c r="K3" s="17"/>
    </row>
    <row r="4" spans="1:11" x14ac:dyDescent="0.25">
      <c r="A4" s="300"/>
      <c r="B4" s="301"/>
      <c r="C4" s="301"/>
      <c r="D4" s="301"/>
      <c r="E4" s="301"/>
      <c r="F4" s="301"/>
      <c r="G4" s="301"/>
      <c r="H4" s="301"/>
      <c r="I4" s="302"/>
    </row>
    <row r="5" spans="1:11" x14ac:dyDescent="0.25">
      <c r="A5" s="300" t="s">
        <v>44</v>
      </c>
      <c r="B5" s="301"/>
      <c r="C5" s="301"/>
      <c r="D5" s="303" t="s">
        <v>48</v>
      </c>
      <c r="E5" s="303"/>
      <c r="F5" s="303"/>
      <c r="G5" s="303"/>
      <c r="H5" s="18" t="s">
        <v>50</v>
      </c>
      <c r="I5" s="19">
        <f>SUM(D7:E13)</f>
        <v>0.18959999999999999</v>
      </c>
    </row>
    <row r="6" spans="1:11" x14ac:dyDescent="0.25">
      <c r="A6" s="300"/>
      <c r="B6" s="301"/>
      <c r="C6" s="301"/>
      <c r="D6" s="303" t="s">
        <v>49</v>
      </c>
      <c r="E6" s="303"/>
      <c r="F6" s="303"/>
      <c r="G6" s="303"/>
      <c r="H6" s="131"/>
      <c r="I6" s="19"/>
      <c r="K6" t="s">
        <v>47</v>
      </c>
    </row>
    <row r="7" spans="1:11" x14ac:dyDescent="0.25">
      <c r="A7" s="292" t="s">
        <v>51</v>
      </c>
      <c r="B7" s="293"/>
      <c r="C7" s="101" t="s">
        <v>52</v>
      </c>
      <c r="D7" s="306">
        <v>8.0000000000000002E-3</v>
      </c>
      <c r="E7" s="306"/>
      <c r="F7" s="328" t="s">
        <v>53</v>
      </c>
      <c r="G7" s="328"/>
      <c r="H7" s="328"/>
      <c r="I7" s="329"/>
    </row>
    <row r="8" spans="1:11" x14ac:dyDescent="0.25">
      <c r="A8" s="292" t="s">
        <v>54</v>
      </c>
      <c r="B8" s="293"/>
      <c r="C8" s="101" t="s">
        <v>55</v>
      </c>
      <c r="D8" s="306">
        <v>9.7000000000000003E-3</v>
      </c>
      <c r="E8" s="306"/>
      <c r="F8" s="328"/>
      <c r="G8" s="328"/>
      <c r="H8" s="328"/>
      <c r="I8" s="329"/>
    </row>
    <row r="9" spans="1:11" x14ac:dyDescent="0.25">
      <c r="A9" s="307" t="s">
        <v>56</v>
      </c>
      <c r="B9" s="308"/>
      <c r="C9" s="101" t="s">
        <v>57</v>
      </c>
      <c r="D9" s="306">
        <v>5.8999999999999999E-3</v>
      </c>
      <c r="E9" s="306"/>
      <c r="F9" s="328"/>
      <c r="G9" s="328"/>
      <c r="H9" s="328"/>
      <c r="I9" s="329"/>
    </row>
    <row r="10" spans="1:11" x14ac:dyDescent="0.25">
      <c r="A10" s="292" t="s">
        <v>58</v>
      </c>
      <c r="B10" s="293"/>
      <c r="C10" s="101" t="s">
        <v>59</v>
      </c>
      <c r="D10" s="306">
        <v>0.03</v>
      </c>
      <c r="E10" s="306"/>
      <c r="F10" s="328"/>
      <c r="G10" s="328"/>
      <c r="H10" s="328"/>
      <c r="I10" s="329"/>
    </row>
    <row r="11" spans="1:11" x14ac:dyDescent="0.25">
      <c r="A11" s="292" t="s">
        <v>60</v>
      </c>
      <c r="B11" s="293"/>
      <c r="C11" s="101" t="s">
        <v>61</v>
      </c>
      <c r="D11" s="306">
        <v>6.6000000000000003E-2</v>
      </c>
      <c r="E11" s="306"/>
      <c r="F11" s="328"/>
      <c r="G11" s="328"/>
      <c r="H11" s="328"/>
      <c r="I11" s="329"/>
    </row>
    <row r="12" spans="1:11" x14ac:dyDescent="0.25">
      <c r="A12" s="292" t="s">
        <v>62</v>
      </c>
      <c r="B12" s="293"/>
      <c r="C12" s="101">
        <v>4.4999999999999998E-2</v>
      </c>
      <c r="D12" s="306">
        <v>4.4999999999999998E-2</v>
      </c>
      <c r="E12" s="306"/>
      <c r="F12" s="328"/>
      <c r="G12" s="328"/>
      <c r="H12" s="328"/>
      <c r="I12" s="329"/>
    </row>
    <row r="13" spans="1:11" x14ac:dyDescent="0.25">
      <c r="A13" s="292" t="s">
        <v>63</v>
      </c>
      <c r="B13" s="293"/>
      <c r="C13" s="101">
        <v>2.5000000000000001E-2</v>
      </c>
      <c r="D13" s="306">
        <v>2.5000000000000001E-2</v>
      </c>
      <c r="E13" s="306"/>
      <c r="F13" s="328"/>
      <c r="G13" s="328"/>
      <c r="H13" s="328"/>
      <c r="I13" s="329"/>
    </row>
    <row r="14" spans="1:11" x14ac:dyDescent="0.25">
      <c r="A14" s="103"/>
      <c r="B14" s="104"/>
      <c r="C14" s="105"/>
      <c r="D14" s="105"/>
      <c r="E14" s="105"/>
      <c r="F14" s="326" t="s">
        <v>64</v>
      </c>
      <c r="G14" s="326"/>
      <c r="H14" s="326"/>
      <c r="I14" s="327"/>
    </row>
    <row r="15" spans="1:11" x14ac:dyDescent="0.25">
      <c r="A15" s="108" t="s">
        <v>2</v>
      </c>
      <c r="B15" s="106" t="s">
        <v>1</v>
      </c>
      <c r="C15" s="106" t="s">
        <v>65</v>
      </c>
      <c r="D15" s="106" t="s">
        <v>66</v>
      </c>
      <c r="E15" s="106" t="s">
        <v>4</v>
      </c>
      <c r="F15" s="106" t="s">
        <v>70</v>
      </c>
      <c r="G15" s="106" t="s">
        <v>67</v>
      </c>
      <c r="H15" s="106" t="s">
        <v>71</v>
      </c>
      <c r="I15" s="107" t="s">
        <v>67</v>
      </c>
    </row>
    <row r="16" spans="1:11" ht="93" customHeight="1" x14ac:dyDescent="0.25">
      <c r="A16" s="20">
        <v>1</v>
      </c>
      <c r="B16" s="21" t="s">
        <v>42</v>
      </c>
      <c r="C16" s="109" t="str">
        <f>Planilha!B3</f>
        <v>REFORMA DA COBERTURA E PINTURA DA BIBLIOTECA PÚBLICA PROFESSORA WALDETE LESSA (CENTRO DE CULTURA E EVENTOS) - PATRIMÔNIO INVENTARIADO NO ANO DE 2014</v>
      </c>
      <c r="D16" s="102" t="s">
        <v>66</v>
      </c>
      <c r="E16" s="110">
        <v>1</v>
      </c>
      <c r="F16" s="111">
        <f>Planilha!H44</f>
        <v>0</v>
      </c>
      <c r="G16" s="112">
        <f>E16*F16</f>
        <v>0</v>
      </c>
      <c r="H16" s="112">
        <f>D3</f>
        <v>0</v>
      </c>
      <c r="I16" s="29">
        <f>E16*H16</f>
        <v>0</v>
      </c>
    </row>
    <row r="17" spans="1:11" x14ac:dyDescent="0.25">
      <c r="A17" s="323" t="s">
        <v>19</v>
      </c>
      <c r="B17" s="324"/>
      <c r="C17" s="325"/>
      <c r="D17" s="324"/>
      <c r="E17" s="324"/>
      <c r="F17" s="324"/>
      <c r="G17" s="27">
        <f>G16</f>
        <v>0</v>
      </c>
      <c r="H17" s="22"/>
      <c r="I17" s="28">
        <f>I16</f>
        <v>0</v>
      </c>
    </row>
    <row r="18" spans="1:11" x14ac:dyDescent="0.25">
      <c r="A18" s="317" t="s">
        <v>45</v>
      </c>
      <c r="B18" s="318"/>
      <c r="C18" s="318"/>
      <c r="D18" s="318"/>
      <c r="E18" s="318"/>
      <c r="F18" s="318"/>
      <c r="G18" s="318"/>
      <c r="H18" s="318"/>
      <c r="I18" s="319"/>
    </row>
    <row r="19" spans="1:11" x14ac:dyDescent="0.25">
      <c r="A19" s="320"/>
      <c r="B19" s="321"/>
      <c r="C19" s="321"/>
      <c r="D19" s="321"/>
      <c r="E19" s="321"/>
      <c r="F19" s="321"/>
      <c r="G19" s="321"/>
      <c r="H19" s="321"/>
      <c r="I19" s="322"/>
    </row>
    <row r="20" spans="1:11" x14ac:dyDescent="0.25">
      <c r="A20" s="320"/>
      <c r="B20" s="321"/>
      <c r="C20" s="321"/>
      <c r="D20" s="321"/>
      <c r="E20" s="321"/>
      <c r="F20" s="321"/>
      <c r="G20" s="321"/>
      <c r="H20" s="321"/>
      <c r="I20" s="322"/>
    </row>
    <row r="21" spans="1:11" ht="33.75" customHeight="1" x14ac:dyDescent="0.25">
      <c r="A21" s="320"/>
      <c r="B21" s="321"/>
      <c r="C21" s="321"/>
      <c r="D21" s="321"/>
      <c r="E21" s="321"/>
      <c r="F21" s="321"/>
      <c r="G21" s="321"/>
      <c r="H21" s="321"/>
      <c r="I21" s="322"/>
      <c r="J21" s="23"/>
      <c r="K21" s="23"/>
    </row>
    <row r="22" spans="1:11" ht="14.45" customHeight="1" x14ac:dyDescent="0.25">
      <c r="A22" s="311" t="s">
        <v>201</v>
      </c>
      <c r="B22" s="312"/>
      <c r="C22" s="312"/>
      <c r="D22" s="312"/>
      <c r="E22" s="312"/>
      <c r="F22" s="312"/>
      <c r="G22" s="312"/>
      <c r="H22" s="312"/>
      <c r="I22" s="313"/>
      <c r="J22" s="24"/>
      <c r="K22" s="24"/>
    </row>
    <row r="23" spans="1:11" x14ac:dyDescent="0.25">
      <c r="A23" s="311"/>
      <c r="B23" s="312"/>
      <c r="C23" s="312"/>
      <c r="D23" s="312"/>
      <c r="E23" s="312"/>
      <c r="F23" s="312"/>
      <c r="G23" s="312"/>
      <c r="H23" s="312"/>
      <c r="I23" s="313"/>
      <c r="J23" s="25"/>
      <c r="K23" s="25"/>
    </row>
    <row r="24" spans="1:11" x14ac:dyDescent="0.25">
      <c r="A24" s="311"/>
      <c r="B24" s="312"/>
      <c r="C24" s="312"/>
      <c r="D24" s="312"/>
      <c r="E24" s="312"/>
      <c r="F24" s="312"/>
      <c r="G24" s="312"/>
      <c r="H24" s="312"/>
      <c r="I24" s="313"/>
      <c r="J24" s="26"/>
      <c r="K24" s="26"/>
    </row>
    <row r="25" spans="1:11" ht="15.75" thickBot="1" x14ac:dyDescent="0.3">
      <c r="A25" s="314"/>
      <c r="B25" s="315"/>
      <c r="C25" s="315"/>
      <c r="D25" s="315"/>
      <c r="E25" s="315"/>
      <c r="F25" s="315"/>
      <c r="G25" s="315"/>
      <c r="H25" s="315"/>
      <c r="I25" s="316"/>
    </row>
  </sheetData>
  <mergeCells count="28">
    <mergeCell ref="A22:I25"/>
    <mergeCell ref="A18:I21"/>
    <mergeCell ref="D9:E9"/>
    <mergeCell ref="A10:B10"/>
    <mergeCell ref="D10:E10"/>
    <mergeCell ref="A17:F17"/>
    <mergeCell ref="D11:E11"/>
    <mergeCell ref="A12:B12"/>
    <mergeCell ref="D12:E12"/>
    <mergeCell ref="A13:B13"/>
    <mergeCell ref="D13:E13"/>
    <mergeCell ref="F14:I14"/>
    <mergeCell ref="F7:I13"/>
    <mergeCell ref="A8:B8"/>
    <mergeCell ref="A1:I1"/>
    <mergeCell ref="A11:B11"/>
    <mergeCell ref="D2:I2"/>
    <mergeCell ref="A3:C3"/>
    <mergeCell ref="A4:I4"/>
    <mergeCell ref="A5:C6"/>
    <mergeCell ref="D5:G5"/>
    <mergeCell ref="D6:G6"/>
    <mergeCell ref="A2:C2"/>
    <mergeCell ref="D8:E8"/>
    <mergeCell ref="A9:B9"/>
    <mergeCell ref="D3:E3"/>
    <mergeCell ref="A7:B7"/>
    <mergeCell ref="D7:E7"/>
  </mergeCells>
  <conditionalFormatting sqref="A17 G17:I17">
    <cfRule type="cellIs" dxfId="4" priority="1" stopIfTrue="1" operator="equal">
      <formula>0</formula>
    </cfRule>
    <cfRule type="expression" dxfId="3" priority="2" stopIfTrue="1">
      <formula>SOMA</formula>
    </cfRule>
  </conditionalFormatting>
  <conditionalFormatting sqref="H5:H6">
    <cfRule type="cellIs" dxfId="2" priority="5" stopIfTrue="1" operator="notEqual">
      <formula>IF(H6="x",0)</formula>
    </cfRule>
  </conditionalFormatting>
  <conditionalFormatting sqref="I16">
    <cfRule type="cellIs" dxfId="1" priority="3" stopIfTrue="1" operator="equal">
      <formula>0</formula>
    </cfRule>
    <cfRule type="expression" dxfId="0" priority="4" stopIfTrue="1">
      <formula>SOMA</formula>
    </cfRule>
  </conditionalFormatting>
  <printOptions horizontalCentered="1"/>
  <pageMargins left="0.51181102362204722" right="0.51181102362204722" top="1.7716535433070868" bottom="0.78740157480314965" header="0.31496062992125984" footer="0.31496062992125984"/>
  <pageSetup paperSize="9" scale="71" orientation="portrait" horizontalDpi="300" verticalDpi="300" r:id="rId1"/>
  <headerFooter>
    <oddHeader>&amp;L&amp;G</oddHeader>
    <oddFooter xml:space="preserve">&amp;C&amp;"Arial,Normal"RJ Morais Engenharia e Arquitetura Ltda / CNPJ: 42.441.571/0001-01
www.rjmorais.com.br / rjmoraisengenharia@gmail.com / Fone: (37) 99954-4316
Av. Almansor de Sousa Rabelo, nº293, Centro, Arcos-MG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Planilha</vt:lpstr>
      <vt:lpstr>memória de cálculo</vt:lpstr>
      <vt:lpstr>cronograma</vt:lpstr>
      <vt:lpstr>BDI</vt:lpstr>
      <vt:lpstr>BDI!Area_de_impressao</vt:lpstr>
      <vt:lpstr>cronograma!Area_de_impressao</vt:lpstr>
      <vt:lpstr>'memória de cálculo'!Area_de_impressao</vt:lpstr>
      <vt:lpstr>Planilha!Area_de_impressao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Isabella</dc:creator>
  <cp:lastModifiedBy>Engenharia</cp:lastModifiedBy>
  <cp:lastPrinted>2023-09-05T10:28:40Z</cp:lastPrinted>
  <dcterms:created xsi:type="dcterms:W3CDTF">2018-08-13T11:37:25Z</dcterms:created>
  <dcterms:modified xsi:type="dcterms:W3CDTF">2023-09-05T13:43:59Z</dcterms:modified>
</cp:coreProperties>
</file>